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федеральн" sheetId="1" r:id="rId1"/>
  </sheets>
  <definedNames/>
  <calcPr fullCalcOnLoad="1"/>
</workbook>
</file>

<file path=xl/sharedStrings.xml><?xml version="1.0" encoding="utf-8"?>
<sst xmlns="http://schemas.openxmlformats.org/spreadsheetml/2006/main" count="442" uniqueCount="231">
  <si>
    <t>ОАО Домоуправляющая Компания Московского района г.Нижнего Новгорода</t>
  </si>
  <si>
    <t>ОТЧЕТ</t>
  </si>
  <si>
    <t xml:space="preserve">по капитальному ремонту многоквартирных домов </t>
  </si>
  <si>
    <t xml:space="preserve"> РЕГИОНАЛЬНАЯ ПРОГРАММА капитального ремонта  по ФЗ №185 от 21.07.2007</t>
  </si>
  <si>
    <t>Приложение № 1,2 к пояснительной записке за 2008 год</t>
  </si>
  <si>
    <t xml:space="preserve">           2008 год</t>
  </si>
  <si>
    <t xml:space="preserve">   С НДС</t>
  </si>
  <si>
    <t xml:space="preserve">    рублей</t>
  </si>
  <si>
    <t>Подрядчик</t>
  </si>
  <si>
    <t>Адрес</t>
  </si>
  <si>
    <t>Вид работ</t>
  </si>
  <si>
    <t>Акт</t>
  </si>
  <si>
    <t>Субсидия</t>
  </si>
  <si>
    <t>Средства собственников, в т.ч.</t>
  </si>
  <si>
    <t>№ п/п</t>
  </si>
  <si>
    <t>жильцы</t>
  </si>
  <si>
    <t>доля муниципалитета</t>
  </si>
  <si>
    <t>ООО "ГК "ВЕЛТЭК"</t>
  </si>
  <si>
    <t>Баранова ул., д.5А</t>
  </si>
  <si>
    <t>мягкая кровля</t>
  </si>
  <si>
    <t>Чаадаева ул., д.2</t>
  </si>
  <si>
    <t>Чаадаева ул., д.50</t>
  </si>
  <si>
    <t>шиферная кровля</t>
  </si>
  <si>
    <t>Баранова ул., д.5</t>
  </si>
  <si>
    <t>Лобачевского ул., д.19</t>
  </si>
  <si>
    <t>Черняховского ул., д.16</t>
  </si>
  <si>
    <t>кровля из профнастила</t>
  </si>
  <si>
    <t>Черняховского ул., д.19</t>
  </si>
  <si>
    <t>Чаадаева ул., д.10</t>
  </si>
  <si>
    <t>металлическая кровля</t>
  </si>
  <si>
    <t>Чаадаева ул., д.15</t>
  </si>
  <si>
    <t>Чаадаева ул., д.19</t>
  </si>
  <si>
    <t>Черняховского ул., д.15</t>
  </si>
  <si>
    <t>Чаадаева ул., д.44</t>
  </si>
  <si>
    <t>Чаадаева ул., д.46</t>
  </si>
  <si>
    <t>Красных Зорь ул., д.24</t>
  </si>
  <si>
    <t xml:space="preserve">ремонт мягкой кровли </t>
  </si>
  <si>
    <t>Березовская ул., д.92</t>
  </si>
  <si>
    <t>Чаадаева ул., д.11</t>
  </si>
  <si>
    <t xml:space="preserve">ремонт шиферной кровли </t>
  </si>
  <si>
    <t>Березовская ул., д.97</t>
  </si>
  <si>
    <t>Красных Зорь ул., д.23</t>
  </si>
  <si>
    <t>Красных Зорь ул., д.13</t>
  </si>
  <si>
    <t>ремонт систем водоотведения</t>
  </si>
  <si>
    <t>Московское ш., д.205</t>
  </si>
  <si>
    <t>Ремонт системы ГВС</t>
  </si>
  <si>
    <t>Мечникова ул., д.39</t>
  </si>
  <si>
    <t>Березовская ул., д.73</t>
  </si>
  <si>
    <t>ремонт системы отопления</t>
  </si>
  <si>
    <t>Ремонт системы отопления</t>
  </si>
  <si>
    <t>Баранова ул., д.7</t>
  </si>
  <si>
    <t>ремонт системы ХВС</t>
  </si>
  <si>
    <t>Березовская ул., д.72</t>
  </si>
  <si>
    <t>Ремонт системы ХВС</t>
  </si>
  <si>
    <t>Люкина ул., д.4</t>
  </si>
  <si>
    <t>Мечникова ул., д.47</t>
  </si>
  <si>
    <t>ремонт системы электроснабжения</t>
  </si>
  <si>
    <t>Мечникова ул., д.54</t>
  </si>
  <si>
    <t>ИТОГО по ООО ВЕЛТЭК"</t>
  </si>
  <si>
    <t>ООО "Домсервис"</t>
  </si>
  <si>
    <t>Мечникова ул., д.81</t>
  </si>
  <si>
    <t>Воронова ул., д.1</t>
  </si>
  <si>
    <t>Воронова Маршала ул., д.4</t>
  </si>
  <si>
    <t>Куйбышева ул., д.10</t>
  </si>
  <si>
    <t>Куйбышева ул., д.37</t>
  </si>
  <si>
    <t>Куйбышева ул., д.41</t>
  </si>
  <si>
    <t>Сормовское ш., д.4</t>
  </si>
  <si>
    <t>Сормовское ш., д.5</t>
  </si>
  <si>
    <t>Сормовское ш., д.6</t>
  </si>
  <si>
    <t>Шаляпина ул., д.1</t>
  </si>
  <si>
    <t>Куйбышева ул., д.14</t>
  </si>
  <si>
    <t>Куйбышева ул., д.20</t>
  </si>
  <si>
    <t>Тореза ул., д.31</t>
  </si>
  <si>
    <t>Тореза ул., д.32</t>
  </si>
  <si>
    <t>Тореза ул., д.35</t>
  </si>
  <si>
    <t>Куйбышева ул., д.24</t>
  </si>
  <si>
    <t>доп.работы</t>
  </si>
  <si>
    <t>Лобачевского ул., д.17</t>
  </si>
  <si>
    <t>Мечникова ул., д.49</t>
  </si>
  <si>
    <t xml:space="preserve">ремонт системы отопления </t>
  </si>
  <si>
    <t>Мечникова ул., д.77</t>
  </si>
  <si>
    <t>Черняховского ул., д.9</t>
  </si>
  <si>
    <t>Шаляпина ул., д.24</t>
  </si>
  <si>
    <t>Панфиловцев ул., д.7</t>
  </si>
  <si>
    <t>ремонт кровли</t>
  </si>
  <si>
    <t>Березовская ул., д.20</t>
  </si>
  <si>
    <t>ИТОГО по ООО "ДомСервис"</t>
  </si>
  <si>
    <t>ООО "ПолимерСтрой"</t>
  </si>
  <si>
    <t>Березовская ул., д.116</t>
  </si>
  <si>
    <t>Березовская ул., д.80</t>
  </si>
  <si>
    <t>Березовская ул., д.96</t>
  </si>
  <si>
    <t>Страж Революции ул., д.25</t>
  </si>
  <si>
    <t>Шаляпина ул., д.4</t>
  </si>
  <si>
    <t>Чаадаева ул., д.45</t>
  </si>
  <si>
    <t>Ремонт и утепление фасадов:</t>
  </si>
  <si>
    <t>ремонт фасада</t>
  </si>
  <si>
    <t>замена окон</t>
  </si>
  <si>
    <t>замена окон, ремонт фасада</t>
  </si>
  <si>
    <t>Ремонт подвальных помещений</t>
  </si>
  <si>
    <t>3</t>
  </si>
  <si>
    <t>Березовская ул., д.118</t>
  </si>
  <si>
    <t>4</t>
  </si>
  <si>
    <t>Коминтерна ул., д.20</t>
  </si>
  <si>
    <t>5</t>
  </si>
  <si>
    <t>Коминтерна ул., д.22</t>
  </si>
  <si>
    <t>6</t>
  </si>
  <si>
    <t>Никонова ул., д.13</t>
  </si>
  <si>
    <t>7</t>
  </si>
  <si>
    <t>Никонова ул., д.15</t>
  </si>
  <si>
    <t>8</t>
  </si>
  <si>
    <t>Победы 50 лет ул., д. 13</t>
  </si>
  <si>
    <t>9</t>
  </si>
  <si>
    <t>Победы 50 лет ул., д. 15</t>
  </si>
  <si>
    <t>10</t>
  </si>
  <si>
    <t>Победы 50 лет ул., д. 19</t>
  </si>
  <si>
    <t>11</t>
  </si>
  <si>
    <t xml:space="preserve">Победы 50 лет ул., д.22 </t>
  </si>
  <si>
    <t>12</t>
  </si>
  <si>
    <t>Страж Революции ул., д.16</t>
  </si>
  <si>
    <t>Березовская ул., д.111</t>
  </si>
  <si>
    <t>Березовская ул., д.110</t>
  </si>
  <si>
    <t>Березовская ул., д.87</t>
  </si>
  <si>
    <t>Березовская ул., д.91</t>
  </si>
  <si>
    <t>Коминтерна ул, д.16</t>
  </si>
  <si>
    <t>Коминтерна ул, д.56</t>
  </si>
  <si>
    <t>Страж Революции ул., д.18</t>
  </si>
  <si>
    <t>Страж Революции ул., д.30</t>
  </si>
  <si>
    <t>ремонт подвальных помещений</t>
  </si>
  <si>
    <t>Чаадаева ул., д.33</t>
  </si>
  <si>
    <t>ремонт розлива ГВС</t>
  </si>
  <si>
    <t>ремонт системы водоотведения</t>
  </si>
  <si>
    <t>ИТОГО по "ПолимерСтрой"</t>
  </si>
  <si>
    <t>ООО «Сокол»</t>
  </si>
  <si>
    <t>Брикетная ул., д.1</t>
  </si>
  <si>
    <t>Брикетная ул., д. 11</t>
  </si>
  <si>
    <t>Пырская ул., д.2А</t>
  </si>
  <si>
    <t>Баранова ул., д.3</t>
  </si>
  <si>
    <t>Баранова ул., д.ЗА</t>
  </si>
  <si>
    <t>Гвардейцев ул., д.12</t>
  </si>
  <si>
    <t>Никонова ул., д.16</t>
  </si>
  <si>
    <t>Московское ш., д. 197</t>
  </si>
  <si>
    <t>Рябцева ул., д.11</t>
  </si>
  <si>
    <t>Рябцева ул., д. 13</t>
  </si>
  <si>
    <t>Рябцева ул., д.9</t>
  </si>
  <si>
    <t>Чаадаева ул., д.25</t>
  </si>
  <si>
    <t>Клюева Генерала ул., д.4</t>
  </si>
  <si>
    <t>Клюева Генерала ул., д.8</t>
  </si>
  <si>
    <t>Победы 50 лет ул., д.34</t>
  </si>
  <si>
    <t>Ягодная ул., д.1</t>
  </si>
  <si>
    <t>Победы 50 лет ул., д.30</t>
  </si>
  <si>
    <t>ИТОГО по "Сокол"</t>
  </si>
  <si>
    <t>ООО "Химэкс"</t>
  </si>
  <si>
    <t>Безрукова ул., д.3</t>
  </si>
  <si>
    <t>Лубянская ул., д.2</t>
  </si>
  <si>
    <t>Мирошникова ул., д.3Б</t>
  </si>
  <si>
    <t>Коминтерна ул., д.8</t>
  </si>
  <si>
    <t>Березовская ул., д.114</t>
  </si>
  <si>
    <t>Воронова Маршала ул., д.2</t>
  </si>
  <si>
    <t>Орлова Павла ул., д.9</t>
  </si>
  <si>
    <t>Давыдова Героя ул., д.11</t>
  </si>
  <si>
    <t>Давыдова Героя ул., д.15</t>
  </si>
  <si>
    <t>Рябцева ул., д.14</t>
  </si>
  <si>
    <t>Рябцева ул., д.38</t>
  </si>
  <si>
    <t>Рябцева ул., д.6</t>
  </si>
  <si>
    <t>Мирошникова ул., д.10</t>
  </si>
  <si>
    <t>Героев пр-кт., д.2</t>
  </si>
  <si>
    <t>Черняховского ул, д.22</t>
  </si>
  <si>
    <t>Черняховского ул, д.14</t>
  </si>
  <si>
    <t xml:space="preserve">Ремонт системы канализации </t>
  </si>
  <si>
    <t>ИТОГО по "Химэкс"</t>
  </si>
  <si>
    <t>ООО "Стройсервис-НН"</t>
  </si>
  <si>
    <t>Березовская ул., д.22</t>
  </si>
  <si>
    <t>Березовская ул., д.64</t>
  </si>
  <si>
    <t>Березовская ул., д.67</t>
  </si>
  <si>
    <t>Березовская ул., д.76</t>
  </si>
  <si>
    <t>Березовская ул., д.65</t>
  </si>
  <si>
    <t>Тореза ул., д.27</t>
  </si>
  <si>
    <t>Шаляпина ул., д.18</t>
  </si>
  <si>
    <t>Шаляпина ул., д.19А</t>
  </si>
  <si>
    <t>Шаляпина ул., д.9</t>
  </si>
  <si>
    <t>ИТОГО по "Стройсервис НН"</t>
  </si>
  <si>
    <t>ООО "Стройподряд-НН"</t>
  </si>
  <si>
    <t>Люкина ул., д.7</t>
  </si>
  <si>
    <t>ремонт системы ГВС</t>
  </si>
  <si>
    <t xml:space="preserve">ремонт систем водоотведения  </t>
  </si>
  <si>
    <t>Буревестника ул.,д.16</t>
  </si>
  <si>
    <t>Буревестника ул.,д.17</t>
  </si>
  <si>
    <t>Клюева генерала ул, д.1</t>
  </si>
  <si>
    <t>Московское ш, д.209</t>
  </si>
  <si>
    <t>Московское ш., д.211</t>
  </si>
  <si>
    <t>Московское ш., д.77</t>
  </si>
  <si>
    <t>Народная ул., д.34</t>
  </si>
  <si>
    <t>ИТОГО по "Стройподряд НН"</t>
  </si>
  <si>
    <t>ООО "Рубин"</t>
  </si>
  <si>
    <t>фасад</t>
  </si>
  <si>
    <t>русты</t>
  </si>
  <si>
    <t>окна</t>
  </si>
  <si>
    <t>ИТОГО по "Рубин"</t>
  </si>
  <si>
    <t>ООО "ГЭС"</t>
  </si>
  <si>
    <t>Электромонтажные работы</t>
  </si>
  <si>
    <t>ИТОГО по "ГЭС"</t>
  </si>
  <si>
    <t>ООО "ГЭС-НН"</t>
  </si>
  <si>
    <t>Куйбышева ул., д.47</t>
  </si>
  <si>
    <t>Победы 50 лет ул., д.25</t>
  </si>
  <si>
    <t>Рябцева ул., д.18</t>
  </si>
  <si>
    <t>ИТОГО по "ГЭС -НН"</t>
  </si>
  <si>
    <t>ООО "Строй-Электро"</t>
  </si>
  <si>
    <t>ИТОГО по "Строй Электро"</t>
  </si>
  <si>
    <t>ООО "Стандарт-Строй"</t>
  </si>
  <si>
    <t>Коминтерна ул., д.24</t>
  </si>
  <si>
    <t>Чаадаева ул., д.6</t>
  </si>
  <si>
    <t>Шаляпина ул., д.8</t>
  </si>
  <si>
    <t>Чаадаева ул., д.38</t>
  </si>
  <si>
    <t>Шаляпина ул., д.19</t>
  </si>
  <si>
    <t>Тореза ул., д.37</t>
  </si>
  <si>
    <t>ИТОГО по "Стандарт строй"</t>
  </si>
  <si>
    <t>ООО "ЭнергоСтройсервис"</t>
  </si>
  <si>
    <t>установка узлов учета тепловой энергии</t>
  </si>
  <si>
    <t>ИТОГО по "Энергостройсервис"</t>
  </si>
  <si>
    <t>ИТОГО по региональной программе</t>
  </si>
  <si>
    <t>Замена лифтового оборудования</t>
  </si>
  <si>
    <t>ООО"Трансэнерго"</t>
  </si>
  <si>
    <t>замена лифта</t>
  </si>
  <si>
    <t>Березовская,114</t>
  </si>
  <si>
    <t>Буревестника,16</t>
  </si>
  <si>
    <t>Буревестника,17</t>
  </si>
  <si>
    <t>ИТОГО:</t>
  </si>
  <si>
    <t>Исполнительный директор</t>
  </si>
  <si>
    <t>Еробкин П.В.</t>
  </si>
  <si>
    <t>Главный бухгалтер</t>
  </si>
  <si>
    <t>Фомичева Л.А.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</si>
</sst>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  <numFmt numFmtId="182" formatCode="dd/mm/yy;@"/>
    <numFmt numFmtId="183" formatCode="#,##0.00&quot;р.&quot;"/>
    <numFmt numFmtId="184" formatCode="#,##0.000"/>
    <numFmt numFmtId="185" formatCode="mmm/yyyy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7" fillId="0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indent="2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7" fillId="2" borderId="3" xfId="0" applyNumberFormat="1" applyFont="1" applyFill="1" applyBorder="1" applyAlignment="1" applyProtection="1">
      <alignment horizontal="center" vertical="top"/>
      <protection/>
    </xf>
    <xf numFmtId="4" fontId="7" fillId="2" borderId="3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Alignment="1">
      <alignment horizontal="center"/>
    </xf>
    <xf numFmtId="4" fontId="7" fillId="2" borderId="7" xfId="0" applyNumberFormat="1" applyFont="1" applyFill="1" applyBorder="1" applyAlignment="1" applyProtection="1">
      <alignment vertical="top"/>
      <protection/>
    </xf>
    <xf numFmtId="0" fontId="3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top"/>
      <protection/>
    </xf>
    <xf numFmtId="4" fontId="7" fillId="2" borderId="2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="80" zoomScaleNormal="80" workbookViewId="0" topLeftCell="B76">
      <selection activeCell="D227" sqref="D227"/>
    </sheetView>
  </sheetViews>
  <sheetFormatPr defaultColWidth="9.140625" defaultRowHeight="12.75"/>
  <cols>
    <col min="1" max="1" width="5.00390625" style="1" hidden="1" customWidth="1"/>
    <col min="2" max="2" width="20.28125" style="111" customWidth="1"/>
    <col min="3" max="3" width="28.28125" style="1" customWidth="1"/>
    <col min="4" max="4" width="31.421875" style="112" customWidth="1"/>
    <col min="5" max="5" width="22.7109375" style="54" customWidth="1"/>
    <col min="6" max="6" width="19.28125" style="54" customWidth="1"/>
    <col min="7" max="7" width="14.421875" style="54" customWidth="1"/>
    <col min="8" max="8" width="16.8515625" style="54" customWidth="1"/>
    <col min="9" max="16384" width="9.140625" style="1" customWidth="1"/>
  </cols>
  <sheetData>
    <row r="1" spans="2:8" ht="34.5" customHeight="1">
      <c r="B1" s="2" t="s">
        <v>0</v>
      </c>
      <c r="C1" s="2"/>
      <c r="D1" s="2"/>
      <c r="E1" s="2"/>
      <c r="F1" s="2"/>
      <c r="G1" s="2"/>
      <c r="H1" s="2"/>
    </row>
    <row r="2" spans="2:8" ht="34.5" customHeight="1">
      <c r="B2" s="3"/>
      <c r="C2" s="3"/>
      <c r="D2" s="4" t="s">
        <v>1</v>
      </c>
      <c r="E2" s="4"/>
      <c r="F2" s="3"/>
      <c r="G2" s="3"/>
      <c r="H2" s="3"/>
    </row>
    <row r="3" spans="2:8" ht="34.5" customHeight="1">
      <c r="B3" s="2" t="s">
        <v>2</v>
      </c>
      <c r="C3" s="2"/>
      <c r="D3" s="2"/>
      <c r="E3" s="2"/>
      <c r="F3" s="2"/>
      <c r="G3" s="2"/>
      <c r="H3" s="2"/>
    </row>
    <row r="4" spans="2:8" ht="34.5" customHeight="1">
      <c r="B4" s="3"/>
      <c r="C4" s="3"/>
      <c r="D4" s="3"/>
      <c r="E4" s="3"/>
      <c r="F4" s="3"/>
      <c r="G4" s="3"/>
      <c r="H4" s="3"/>
    </row>
    <row r="5" spans="1:8" ht="33" customHeight="1">
      <c r="A5" s="5" t="s">
        <v>3</v>
      </c>
      <c r="B5" s="5"/>
      <c r="C5" s="5"/>
      <c r="D5" s="5"/>
      <c r="E5" s="5"/>
      <c r="F5" s="5"/>
      <c r="G5" s="5"/>
      <c r="H5" s="5"/>
    </row>
    <row r="6" spans="1:10" ht="46.5" customHeight="1">
      <c r="A6" s="6"/>
      <c r="B6" s="7" t="s">
        <v>4</v>
      </c>
      <c r="C6" s="7"/>
      <c r="D6" s="8" t="s">
        <v>5</v>
      </c>
      <c r="E6" s="8"/>
      <c r="F6" s="9"/>
      <c r="G6" s="10" t="s">
        <v>6</v>
      </c>
      <c r="H6" s="10" t="s">
        <v>7</v>
      </c>
      <c r="I6" s="9"/>
      <c r="J6" s="9"/>
    </row>
    <row r="7" spans="1:8" ht="23.25" customHeight="1">
      <c r="A7" s="11"/>
      <c r="B7" s="12" t="s">
        <v>8</v>
      </c>
      <c r="C7" s="13" t="s">
        <v>9</v>
      </c>
      <c r="D7" s="14" t="s">
        <v>10</v>
      </c>
      <c r="E7" s="15" t="s">
        <v>11</v>
      </c>
      <c r="F7" s="15" t="s">
        <v>12</v>
      </c>
      <c r="G7" s="16" t="s">
        <v>13</v>
      </c>
      <c r="H7" s="16"/>
    </row>
    <row r="8" spans="1:8" s="21" customFormat="1" ht="46.5" customHeight="1">
      <c r="A8" s="17" t="s">
        <v>14</v>
      </c>
      <c r="B8" s="18"/>
      <c r="C8" s="13"/>
      <c r="D8" s="14"/>
      <c r="E8" s="15"/>
      <c r="F8" s="15"/>
      <c r="G8" s="19" t="s">
        <v>15</v>
      </c>
      <c r="H8" s="20" t="s">
        <v>16</v>
      </c>
    </row>
    <row r="9" spans="1:8" ht="24.75" customHeight="1">
      <c r="A9" s="22">
        <v>1</v>
      </c>
      <c r="B9" s="23" t="s">
        <v>17</v>
      </c>
      <c r="C9" s="24" t="s">
        <v>18</v>
      </c>
      <c r="D9" s="25" t="s">
        <v>19</v>
      </c>
      <c r="E9" s="26">
        <v>439976.9</v>
      </c>
      <c r="F9" s="26">
        <v>386102.9</v>
      </c>
      <c r="G9" s="26">
        <v>34369.8</v>
      </c>
      <c r="H9" s="26">
        <v>19504.2</v>
      </c>
    </row>
    <row r="10" spans="1:8" ht="24.75" customHeight="1">
      <c r="A10" s="22">
        <v>2</v>
      </c>
      <c r="B10" s="27"/>
      <c r="C10" s="24" t="s">
        <v>20</v>
      </c>
      <c r="D10" s="25" t="s">
        <v>19</v>
      </c>
      <c r="E10" s="26">
        <v>602885.46</v>
      </c>
      <c r="F10" s="26">
        <v>533843.46</v>
      </c>
      <c r="G10" s="26">
        <v>54514.32</v>
      </c>
      <c r="H10" s="26">
        <v>14527.68</v>
      </c>
    </row>
    <row r="11" spans="1:8" ht="24.75" customHeight="1">
      <c r="A11" s="22">
        <v>3</v>
      </c>
      <c r="B11" s="27"/>
      <c r="C11" s="24" t="s">
        <v>21</v>
      </c>
      <c r="D11" s="25" t="s">
        <v>22</v>
      </c>
      <c r="E11" s="26">
        <v>1072964.52</v>
      </c>
      <c r="F11" s="26">
        <v>1019316.52</v>
      </c>
      <c r="G11" s="26">
        <v>34171.76</v>
      </c>
      <c r="H11" s="26">
        <v>19476.24</v>
      </c>
    </row>
    <row r="12" spans="1:8" ht="24.75" customHeight="1">
      <c r="A12" s="22">
        <v>4</v>
      </c>
      <c r="B12" s="27"/>
      <c r="C12" s="24" t="s">
        <v>23</v>
      </c>
      <c r="D12" s="25" t="s">
        <v>22</v>
      </c>
      <c r="E12" s="26">
        <v>654298.35</v>
      </c>
      <c r="F12" s="26">
        <v>616308.35</v>
      </c>
      <c r="G12" s="26">
        <v>31466.8</v>
      </c>
      <c r="H12" s="26">
        <v>6523.2</v>
      </c>
    </row>
    <row r="13" spans="1:8" ht="24.75" customHeight="1">
      <c r="A13" s="22">
        <v>5</v>
      </c>
      <c r="B13" s="27"/>
      <c r="C13" s="24" t="s">
        <v>24</v>
      </c>
      <c r="D13" s="25" t="s">
        <v>22</v>
      </c>
      <c r="E13" s="26">
        <v>780775</v>
      </c>
      <c r="F13" s="26">
        <v>728619</v>
      </c>
      <c r="G13" s="26">
        <v>44394.4</v>
      </c>
      <c r="H13" s="26">
        <v>7761.6</v>
      </c>
    </row>
    <row r="14" spans="1:8" ht="24.75" customHeight="1">
      <c r="A14" s="22">
        <v>6</v>
      </c>
      <c r="B14" s="27"/>
      <c r="C14" s="24" t="s">
        <v>25</v>
      </c>
      <c r="D14" s="25" t="s">
        <v>26</v>
      </c>
      <c r="E14" s="26">
        <v>528720.19</v>
      </c>
      <c r="F14" s="26">
        <v>502284.18</v>
      </c>
      <c r="G14" s="26">
        <v>13819.69</v>
      </c>
      <c r="H14" s="26">
        <v>12616.32</v>
      </c>
    </row>
    <row r="15" spans="1:8" ht="24.75" customHeight="1">
      <c r="A15" s="22">
        <v>7</v>
      </c>
      <c r="B15" s="27"/>
      <c r="C15" s="24" t="s">
        <v>27</v>
      </c>
      <c r="D15" s="25" t="s">
        <v>26</v>
      </c>
      <c r="E15" s="26">
        <v>972199.96</v>
      </c>
      <c r="F15" s="26">
        <v>923589.96</v>
      </c>
      <c r="G15" s="26">
        <v>35433.6</v>
      </c>
      <c r="H15" s="26">
        <v>13176.4</v>
      </c>
    </row>
    <row r="16" spans="1:8" ht="24.75" customHeight="1">
      <c r="A16" s="22">
        <v>8</v>
      </c>
      <c r="B16" s="27"/>
      <c r="C16" s="24" t="s">
        <v>28</v>
      </c>
      <c r="D16" s="25" t="s">
        <v>29</v>
      </c>
      <c r="E16" s="26">
        <v>778146.8</v>
      </c>
      <c r="F16" s="26">
        <v>739239.8</v>
      </c>
      <c r="G16" s="26">
        <v>31458.04</v>
      </c>
      <c r="H16" s="26">
        <v>7448.96</v>
      </c>
    </row>
    <row r="17" spans="1:8" ht="13.5" customHeight="1">
      <c r="A17" s="22">
        <v>9</v>
      </c>
      <c r="B17" s="27"/>
      <c r="C17" s="24" t="s">
        <v>30</v>
      </c>
      <c r="D17" s="25" t="s">
        <v>22</v>
      </c>
      <c r="E17" s="26">
        <v>951623</v>
      </c>
      <c r="F17" s="26">
        <v>904041</v>
      </c>
      <c r="G17" s="26">
        <v>27944.64</v>
      </c>
      <c r="H17" s="26">
        <v>19637.36</v>
      </c>
    </row>
    <row r="18" spans="1:8" ht="13.5" customHeight="1">
      <c r="A18" s="22">
        <v>10</v>
      </c>
      <c r="B18" s="27"/>
      <c r="C18" s="24" t="s">
        <v>31</v>
      </c>
      <c r="D18" s="25" t="s">
        <v>22</v>
      </c>
      <c r="E18" s="26">
        <v>902971.87</v>
      </c>
      <c r="F18" s="26">
        <v>855120.87</v>
      </c>
      <c r="G18" s="26">
        <v>31410.76</v>
      </c>
      <c r="H18" s="26">
        <v>16440.24</v>
      </c>
    </row>
    <row r="19" spans="1:8" ht="13.5" customHeight="1">
      <c r="A19" s="22">
        <v>11</v>
      </c>
      <c r="B19" s="27"/>
      <c r="C19" s="24" t="s">
        <v>32</v>
      </c>
      <c r="D19" s="25" t="s">
        <v>22</v>
      </c>
      <c r="E19" s="26">
        <v>734704.47</v>
      </c>
      <c r="F19" s="26">
        <v>682876.47</v>
      </c>
      <c r="G19" s="26">
        <v>33985.44</v>
      </c>
      <c r="H19" s="26">
        <v>17842.56</v>
      </c>
    </row>
    <row r="20" spans="1:8" ht="13.5" customHeight="1">
      <c r="A20" s="22">
        <v>12</v>
      </c>
      <c r="B20" s="27"/>
      <c r="C20" s="24" t="s">
        <v>33</v>
      </c>
      <c r="D20" s="25" t="s">
        <v>22</v>
      </c>
      <c r="E20" s="26">
        <v>709154.7</v>
      </c>
      <c r="F20" s="26">
        <v>654939.7</v>
      </c>
      <c r="G20" s="26">
        <v>36854.84</v>
      </c>
      <c r="H20" s="26">
        <v>17360.16</v>
      </c>
    </row>
    <row r="21" spans="1:8" ht="13.5" customHeight="1">
      <c r="A21" s="22">
        <v>13</v>
      </c>
      <c r="B21" s="27"/>
      <c r="C21" s="24" t="s">
        <v>34</v>
      </c>
      <c r="D21" s="25" t="s">
        <v>22</v>
      </c>
      <c r="E21" s="26">
        <v>987506.8</v>
      </c>
      <c r="F21" s="26">
        <v>910786.8</v>
      </c>
      <c r="G21" s="26">
        <v>52578.4</v>
      </c>
      <c r="H21" s="26">
        <v>24141.6</v>
      </c>
    </row>
    <row r="22" spans="1:8" ht="13.5" customHeight="1">
      <c r="A22" s="22">
        <v>1</v>
      </c>
      <c r="B22" s="27"/>
      <c r="C22" s="24" t="s">
        <v>35</v>
      </c>
      <c r="D22" s="28" t="s">
        <v>36</v>
      </c>
      <c r="E22" s="26">
        <f>2012884.38</f>
        <v>2012884.38</v>
      </c>
      <c r="F22" s="26">
        <v>2012884.38</v>
      </c>
      <c r="G22" s="26">
        <v>0</v>
      </c>
      <c r="H22" s="26">
        <v>0</v>
      </c>
    </row>
    <row r="23" spans="1:8" ht="13.5" customHeight="1">
      <c r="A23" s="22">
        <v>2</v>
      </c>
      <c r="B23" s="27"/>
      <c r="C23" s="24" t="s">
        <v>37</v>
      </c>
      <c r="D23" s="28" t="s">
        <v>36</v>
      </c>
      <c r="E23" s="26">
        <v>1145965</v>
      </c>
      <c r="F23" s="26">
        <v>1036284</v>
      </c>
      <c r="G23" s="26">
        <v>72525.16</v>
      </c>
      <c r="H23" s="26">
        <v>37155.84</v>
      </c>
    </row>
    <row r="24" spans="1:8" ht="13.5" customHeight="1">
      <c r="A24" s="22">
        <v>3</v>
      </c>
      <c r="B24" s="27"/>
      <c r="C24" s="24" t="s">
        <v>38</v>
      </c>
      <c r="D24" s="28" t="s">
        <v>39</v>
      </c>
      <c r="E24" s="26">
        <v>451588.47</v>
      </c>
      <c r="F24" s="26">
        <v>428938.47</v>
      </c>
      <c r="G24" s="26">
        <v>10473.12</v>
      </c>
      <c r="H24" s="26">
        <v>12176.88</v>
      </c>
    </row>
    <row r="25" spans="1:8" ht="13.5" customHeight="1">
      <c r="A25" s="22">
        <v>4</v>
      </c>
      <c r="B25" s="27"/>
      <c r="C25" s="24" t="s">
        <v>40</v>
      </c>
      <c r="D25" s="28" t="s">
        <v>36</v>
      </c>
      <c r="E25" s="26">
        <v>1041641.71</v>
      </c>
      <c r="F25" s="26">
        <v>908088.71</v>
      </c>
      <c r="G25" s="26">
        <v>107015.24</v>
      </c>
      <c r="H25" s="26">
        <v>26537.76</v>
      </c>
    </row>
    <row r="26" spans="1:8" ht="13.5" customHeight="1">
      <c r="A26" s="22">
        <v>5</v>
      </c>
      <c r="B26" s="27"/>
      <c r="C26" s="24" t="s">
        <v>41</v>
      </c>
      <c r="D26" s="28" t="s">
        <v>36</v>
      </c>
      <c r="E26" s="26">
        <f>1009555.82</f>
        <v>1009555.82</v>
      </c>
      <c r="F26" s="26">
        <v>1009555.82</v>
      </c>
      <c r="G26" s="26">
        <v>0</v>
      </c>
      <c r="H26" s="26">
        <v>0</v>
      </c>
    </row>
    <row r="27" spans="1:8" ht="15.75" customHeight="1">
      <c r="A27" s="29">
        <v>2</v>
      </c>
      <c r="B27" s="27"/>
      <c r="C27" s="30" t="s">
        <v>42</v>
      </c>
      <c r="D27" s="28" t="s">
        <v>43</v>
      </c>
      <c r="E27" s="26">
        <v>157627.55</v>
      </c>
      <c r="F27" s="31">
        <v>112279.55</v>
      </c>
      <c r="G27" s="26">
        <v>31637.76</v>
      </c>
      <c r="H27" s="26">
        <v>13710.24</v>
      </c>
    </row>
    <row r="28" spans="1:8" ht="15.75" customHeight="1">
      <c r="A28" s="29">
        <v>3</v>
      </c>
      <c r="B28" s="27"/>
      <c r="C28" s="32" t="s">
        <v>44</v>
      </c>
      <c r="D28" s="33" t="s">
        <v>43</v>
      </c>
      <c r="E28" s="26">
        <v>227656.8</v>
      </c>
      <c r="F28" s="31">
        <v>175753.8</v>
      </c>
      <c r="G28" s="26">
        <v>35469.72</v>
      </c>
      <c r="H28" s="26">
        <v>16433.28</v>
      </c>
    </row>
    <row r="29" spans="1:8" ht="15.75" customHeight="1">
      <c r="A29" s="29">
        <v>5</v>
      </c>
      <c r="B29" s="27"/>
      <c r="C29" s="32" t="s">
        <v>41</v>
      </c>
      <c r="D29" s="28" t="s">
        <v>45</v>
      </c>
      <c r="E29" s="26">
        <f>189622+422604</f>
        <v>612226</v>
      </c>
      <c r="F29" s="31">
        <v>612226</v>
      </c>
      <c r="G29" s="26">
        <v>0</v>
      </c>
      <c r="H29" s="26">
        <v>0</v>
      </c>
    </row>
    <row r="30" spans="1:8" ht="15.75" customHeight="1">
      <c r="A30" s="29">
        <v>6</v>
      </c>
      <c r="B30" s="27"/>
      <c r="C30" s="30" t="s">
        <v>46</v>
      </c>
      <c r="D30" s="28" t="s">
        <v>45</v>
      </c>
      <c r="E30" s="26">
        <f>337896.93+127091.23</f>
        <v>464988.16</v>
      </c>
      <c r="F30" s="31">
        <v>378965.55</v>
      </c>
      <c r="G30" s="26">
        <f>58068.08-7.39</f>
        <v>58060.69</v>
      </c>
      <c r="H30" s="26">
        <f>27954.53+7.39</f>
        <v>27961.92</v>
      </c>
    </row>
    <row r="31" spans="1:8" ht="37.5" customHeight="1">
      <c r="A31" s="29">
        <v>7</v>
      </c>
      <c r="B31" s="27"/>
      <c r="C31" s="32" t="s">
        <v>47</v>
      </c>
      <c r="D31" s="33" t="s">
        <v>48</v>
      </c>
      <c r="E31" s="26">
        <f>548796+35958</f>
        <v>584754</v>
      </c>
      <c r="F31" s="31">
        <v>545520</v>
      </c>
      <c r="G31" s="26">
        <v>23795.76</v>
      </c>
      <c r="H31" s="26">
        <v>15438.24</v>
      </c>
    </row>
    <row r="32" spans="1:8" ht="15.75" customHeight="1">
      <c r="A32" s="29">
        <v>8</v>
      </c>
      <c r="B32" s="27"/>
      <c r="C32" s="32" t="s">
        <v>41</v>
      </c>
      <c r="D32" s="28" t="s">
        <v>49</v>
      </c>
      <c r="E32" s="26">
        <f>641092+463663.84</f>
        <v>1104755.84</v>
      </c>
      <c r="F32" s="31">
        <v>1104755.84</v>
      </c>
      <c r="G32" s="26">
        <v>0</v>
      </c>
      <c r="H32" s="26">
        <v>0</v>
      </c>
    </row>
    <row r="33" spans="1:8" ht="15.75" customHeight="1">
      <c r="A33" s="29">
        <v>9</v>
      </c>
      <c r="B33" s="27"/>
      <c r="C33" s="30" t="s">
        <v>50</v>
      </c>
      <c r="D33" s="33" t="s">
        <v>51</v>
      </c>
      <c r="E33" s="26">
        <v>320656</v>
      </c>
      <c r="F33" s="31">
        <v>261334</v>
      </c>
      <c r="G33" s="26">
        <v>33110.64</v>
      </c>
      <c r="H33" s="26">
        <v>26211.36</v>
      </c>
    </row>
    <row r="34" spans="1:8" ht="15.75" customHeight="1">
      <c r="A34" s="29">
        <v>10</v>
      </c>
      <c r="B34" s="27"/>
      <c r="C34" s="30" t="s">
        <v>52</v>
      </c>
      <c r="D34" s="33" t="s">
        <v>51</v>
      </c>
      <c r="E34" s="26">
        <f>97309+86694</f>
        <v>184003</v>
      </c>
      <c r="F34" s="31">
        <v>136806.24</v>
      </c>
      <c r="G34" s="26">
        <v>32648.44</v>
      </c>
      <c r="H34" s="26">
        <v>14548.32</v>
      </c>
    </row>
    <row r="35" spans="1:8" ht="15.75" customHeight="1">
      <c r="A35" s="29">
        <v>11</v>
      </c>
      <c r="B35" s="27"/>
      <c r="C35" s="32" t="s">
        <v>41</v>
      </c>
      <c r="D35" s="28" t="s">
        <v>53</v>
      </c>
      <c r="E35" s="26">
        <v>942439.68</v>
      </c>
      <c r="F35" s="31">
        <v>942439.68</v>
      </c>
      <c r="G35" s="26">
        <v>0</v>
      </c>
      <c r="H35" s="26">
        <v>0</v>
      </c>
    </row>
    <row r="36" spans="1:8" ht="18" customHeight="1">
      <c r="A36" s="29">
        <v>12</v>
      </c>
      <c r="B36" s="27"/>
      <c r="C36" s="30" t="s">
        <v>54</v>
      </c>
      <c r="D36" s="33" t="s">
        <v>51</v>
      </c>
      <c r="E36" s="26">
        <v>172400</v>
      </c>
      <c r="F36" s="31">
        <v>140506</v>
      </c>
      <c r="G36" s="26">
        <v>22646.32</v>
      </c>
      <c r="H36" s="26">
        <v>9247.68</v>
      </c>
    </row>
    <row r="37" spans="1:8" s="36" customFormat="1" ht="23.25" customHeight="1">
      <c r="A37" s="34"/>
      <c r="B37" s="27"/>
      <c r="C37" s="35" t="s">
        <v>55</v>
      </c>
      <c r="D37" s="28" t="s">
        <v>56</v>
      </c>
      <c r="E37" s="26">
        <v>744373</v>
      </c>
      <c r="F37" s="26">
        <v>744373</v>
      </c>
      <c r="G37" s="26">
        <v>0</v>
      </c>
      <c r="H37" s="26">
        <v>0</v>
      </c>
    </row>
    <row r="38" spans="1:8" s="36" customFormat="1" ht="12.75">
      <c r="A38" s="34"/>
      <c r="B38" s="27"/>
      <c r="C38" s="37" t="s">
        <v>46</v>
      </c>
      <c r="D38" s="28" t="s">
        <v>45</v>
      </c>
      <c r="E38" s="26">
        <v>22099.99</v>
      </c>
      <c r="F38" s="26">
        <v>22092.6</v>
      </c>
      <c r="G38" s="26">
        <v>7.39</v>
      </c>
      <c r="H38" s="26">
        <v>0</v>
      </c>
    </row>
    <row r="39" spans="1:8" s="36" customFormat="1" ht="12.75">
      <c r="A39" s="34"/>
      <c r="B39" s="38"/>
      <c r="C39" s="37" t="s">
        <v>57</v>
      </c>
      <c r="D39" s="28" t="s">
        <v>56</v>
      </c>
      <c r="E39" s="26">
        <v>140043.3</v>
      </c>
      <c r="F39" s="26">
        <v>140043.3</v>
      </c>
      <c r="G39" s="26">
        <v>0</v>
      </c>
      <c r="H39" s="26">
        <v>0</v>
      </c>
    </row>
    <row r="40" spans="1:8" s="36" customFormat="1" ht="12.75">
      <c r="A40" s="39" t="s">
        <v>58</v>
      </c>
      <c r="B40" s="39"/>
      <c r="C40" s="39"/>
      <c r="D40" s="39"/>
      <c r="E40" s="40">
        <f>SUM(E9:E39)</f>
        <v>21455586.72</v>
      </c>
      <c r="F40" s="40">
        <f>SUM(F9:F39)</f>
        <v>20169915.950000003</v>
      </c>
      <c r="G40" s="40">
        <f>SUM(G9:G39)</f>
        <v>889792.7299999999</v>
      </c>
      <c r="H40" s="40">
        <f>SUM(H9:H39)</f>
        <v>395878.04</v>
      </c>
    </row>
    <row r="41" spans="1:8" ht="12" customHeight="1">
      <c r="A41" s="22">
        <v>1</v>
      </c>
      <c r="B41" s="23" t="s">
        <v>59</v>
      </c>
      <c r="C41" s="24" t="s">
        <v>60</v>
      </c>
      <c r="D41" s="25" t="s">
        <v>19</v>
      </c>
      <c r="E41" s="26">
        <f>1207826+93745</f>
        <v>1301571</v>
      </c>
      <c r="F41" s="26">
        <v>1197488</v>
      </c>
      <c r="G41" s="26">
        <v>68875.96</v>
      </c>
      <c r="H41" s="26">
        <v>35207.04</v>
      </c>
    </row>
    <row r="42" spans="1:8" ht="18" customHeight="1">
      <c r="A42" s="22">
        <v>2</v>
      </c>
      <c r="B42" s="27"/>
      <c r="C42" s="24" t="s">
        <v>61</v>
      </c>
      <c r="D42" s="25" t="s">
        <v>22</v>
      </c>
      <c r="E42" s="26">
        <v>315464</v>
      </c>
      <c r="F42" s="26">
        <v>299690.8</v>
      </c>
      <c r="G42" s="26">
        <v>5127.04</v>
      </c>
      <c r="H42" s="26">
        <v>10646.16</v>
      </c>
    </row>
    <row r="43" spans="1:8" ht="18.75" customHeight="1">
      <c r="A43" s="22">
        <v>3</v>
      </c>
      <c r="B43" s="27"/>
      <c r="C43" s="24" t="s">
        <v>62</v>
      </c>
      <c r="D43" s="25" t="s">
        <v>22</v>
      </c>
      <c r="E43" s="26">
        <f>348708+4762</f>
        <v>353470</v>
      </c>
      <c r="F43" s="26">
        <v>335796</v>
      </c>
      <c r="G43" s="26">
        <v>14152.24</v>
      </c>
      <c r="H43" s="26">
        <v>3521.76</v>
      </c>
    </row>
    <row r="44" spans="1:8" ht="17.25" customHeight="1">
      <c r="A44" s="22">
        <v>4</v>
      </c>
      <c r="B44" s="27"/>
      <c r="C44" s="24" t="s">
        <v>63</v>
      </c>
      <c r="D44" s="25" t="s">
        <v>22</v>
      </c>
      <c r="E44" s="26">
        <v>420920</v>
      </c>
      <c r="F44" s="26">
        <v>399874</v>
      </c>
      <c r="G44" s="26">
        <v>9808.56</v>
      </c>
      <c r="H44" s="26">
        <v>11237.44</v>
      </c>
    </row>
    <row r="45" spans="1:8" ht="18" customHeight="1">
      <c r="A45" s="22">
        <v>5</v>
      </c>
      <c r="B45" s="27"/>
      <c r="C45" s="24" t="s">
        <v>64</v>
      </c>
      <c r="D45" s="25" t="s">
        <v>22</v>
      </c>
      <c r="E45" s="26">
        <f>744893.04</f>
        <v>744893.04</v>
      </c>
      <c r="F45" s="26">
        <v>700431.04</v>
      </c>
      <c r="G45" s="26">
        <v>36783.92</v>
      </c>
      <c r="H45" s="26">
        <v>7678.08</v>
      </c>
    </row>
    <row r="46" spans="1:8" ht="15.75" customHeight="1">
      <c r="A46" s="22">
        <v>6</v>
      </c>
      <c r="B46" s="27"/>
      <c r="C46" s="24" t="s">
        <v>65</v>
      </c>
      <c r="D46" s="25" t="s">
        <v>22</v>
      </c>
      <c r="E46" s="26">
        <v>780644</v>
      </c>
      <c r="F46" s="26">
        <v>729060</v>
      </c>
      <c r="G46" s="26">
        <v>34083.44</v>
      </c>
      <c r="H46" s="26">
        <v>17500.56</v>
      </c>
    </row>
    <row r="47" spans="1:8" ht="20.25" customHeight="1">
      <c r="A47" s="22">
        <v>7</v>
      </c>
      <c r="B47" s="27"/>
      <c r="C47" s="24" t="s">
        <v>66</v>
      </c>
      <c r="D47" s="25" t="s">
        <v>22</v>
      </c>
      <c r="E47" s="26">
        <f>817207+7788</f>
        <v>824995</v>
      </c>
      <c r="F47" s="26">
        <v>769403</v>
      </c>
      <c r="G47" s="26">
        <v>41031.56</v>
      </c>
      <c r="H47" s="26">
        <v>14560.44</v>
      </c>
    </row>
    <row r="48" spans="1:8" ht="14.25" customHeight="1">
      <c r="A48" s="22">
        <v>8</v>
      </c>
      <c r="B48" s="27"/>
      <c r="C48" s="24" t="s">
        <v>67</v>
      </c>
      <c r="D48" s="25" t="s">
        <v>22</v>
      </c>
      <c r="E48" s="26">
        <f>759873+7788</f>
        <v>767661</v>
      </c>
      <c r="F48" s="26">
        <v>723439</v>
      </c>
      <c r="G48" s="26">
        <v>37515.92</v>
      </c>
      <c r="H48" s="26">
        <v>6706.08</v>
      </c>
    </row>
    <row r="49" spans="1:8" ht="17.25" customHeight="1">
      <c r="A49" s="22">
        <v>9</v>
      </c>
      <c r="B49" s="27"/>
      <c r="C49" s="24" t="s">
        <v>68</v>
      </c>
      <c r="D49" s="25" t="s">
        <v>22</v>
      </c>
      <c r="E49" s="26">
        <v>788898</v>
      </c>
      <c r="F49" s="26">
        <v>737271</v>
      </c>
      <c r="G49" s="26">
        <v>38081.16</v>
      </c>
      <c r="H49" s="26">
        <v>13545.84</v>
      </c>
    </row>
    <row r="50" spans="1:8" ht="21" customHeight="1">
      <c r="A50" s="22">
        <v>10</v>
      </c>
      <c r="B50" s="27"/>
      <c r="C50" s="24" t="s">
        <v>69</v>
      </c>
      <c r="D50" s="25" t="s">
        <v>22</v>
      </c>
      <c r="E50" s="26">
        <v>747783</v>
      </c>
      <c r="F50" s="26">
        <v>702183</v>
      </c>
      <c r="G50" s="26">
        <v>24753.12</v>
      </c>
      <c r="H50" s="26">
        <v>20846.88</v>
      </c>
    </row>
    <row r="51" spans="1:8" ht="18" customHeight="1">
      <c r="A51" s="22">
        <v>11</v>
      </c>
      <c r="B51" s="27"/>
      <c r="C51" s="24" t="s">
        <v>70</v>
      </c>
      <c r="D51" s="25" t="s">
        <v>26</v>
      </c>
      <c r="E51" s="26">
        <f>248665+9360</f>
        <v>258025</v>
      </c>
      <c r="F51" s="26">
        <v>245123.75</v>
      </c>
      <c r="G51" s="26">
        <v>4919.04</v>
      </c>
      <c r="H51" s="26">
        <v>7982.21</v>
      </c>
    </row>
    <row r="52" spans="1:8" ht="18" customHeight="1">
      <c r="A52" s="22">
        <v>12</v>
      </c>
      <c r="B52" s="27"/>
      <c r="C52" s="24" t="s">
        <v>71</v>
      </c>
      <c r="D52" s="25" t="s">
        <v>26</v>
      </c>
      <c r="E52" s="26">
        <f>245217+7606</f>
        <v>252823</v>
      </c>
      <c r="F52" s="26">
        <v>240181.85</v>
      </c>
      <c r="G52" s="26">
        <v>7344.12</v>
      </c>
      <c r="H52" s="26">
        <v>5297.03</v>
      </c>
    </row>
    <row r="53" spans="1:8" ht="16.5" customHeight="1">
      <c r="A53" s="22">
        <v>13</v>
      </c>
      <c r="B53" s="27"/>
      <c r="C53" s="24" t="s">
        <v>72</v>
      </c>
      <c r="D53" s="25" t="s">
        <v>26</v>
      </c>
      <c r="E53" s="26">
        <v>240514</v>
      </c>
      <c r="F53" s="26">
        <v>228488.3</v>
      </c>
      <c r="G53" s="26">
        <v>6082.56</v>
      </c>
      <c r="H53" s="26">
        <v>5943.14</v>
      </c>
    </row>
    <row r="54" spans="1:8" ht="17.25" customHeight="1">
      <c r="A54" s="22">
        <v>14</v>
      </c>
      <c r="B54" s="27"/>
      <c r="C54" s="24" t="s">
        <v>73</v>
      </c>
      <c r="D54" s="25" t="s">
        <v>26</v>
      </c>
      <c r="E54" s="26">
        <v>125215</v>
      </c>
      <c r="F54" s="26">
        <v>118954.25</v>
      </c>
      <c r="G54" s="26">
        <v>2465.28</v>
      </c>
      <c r="H54" s="26">
        <v>3795.47</v>
      </c>
    </row>
    <row r="55" spans="1:8" ht="21" customHeight="1">
      <c r="A55" s="22">
        <v>15</v>
      </c>
      <c r="B55" s="27"/>
      <c r="C55" s="24" t="s">
        <v>74</v>
      </c>
      <c r="D55" s="25" t="s">
        <v>26</v>
      </c>
      <c r="E55" s="26">
        <f>242512+8111</f>
        <v>250623</v>
      </c>
      <c r="F55" s="26">
        <v>238091.85</v>
      </c>
      <c r="G55" s="26">
        <v>7087.68</v>
      </c>
      <c r="H55" s="26">
        <v>5443.47</v>
      </c>
    </row>
    <row r="56" spans="1:8" ht="21" customHeight="1">
      <c r="A56" s="22">
        <v>16</v>
      </c>
      <c r="B56" s="27"/>
      <c r="C56" s="24" t="s">
        <v>75</v>
      </c>
      <c r="D56" s="25" t="s">
        <v>22</v>
      </c>
      <c r="E56" s="26">
        <v>259110</v>
      </c>
      <c r="F56" s="26">
        <v>245614.95</v>
      </c>
      <c r="G56" s="26">
        <v>5856.48</v>
      </c>
      <c r="H56" s="26">
        <v>7638.57</v>
      </c>
    </row>
    <row r="57" spans="1:8" ht="18" customHeight="1">
      <c r="A57" s="22"/>
      <c r="B57" s="27"/>
      <c r="C57" s="24" t="s">
        <v>75</v>
      </c>
      <c r="D57" s="25" t="s">
        <v>76</v>
      </c>
      <c r="E57" s="26">
        <v>10791</v>
      </c>
      <c r="F57" s="26">
        <v>10791</v>
      </c>
      <c r="G57" s="26">
        <v>0</v>
      </c>
      <c r="H57" s="26">
        <v>0</v>
      </c>
    </row>
    <row r="58" spans="1:8" ht="18.75" customHeight="1">
      <c r="A58" s="22">
        <v>17</v>
      </c>
      <c r="B58" s="27"/>
      <c r="C58" s="24" t="s">
        <v>77</v>
      </c>
      <c r="D58" s="25" t="s">
        <v>22</v>
      </c>
      <c r="E58" s="26">
        <f>723887+43832</f>
        <v>767719</v>
      </c>
      <c r="F58" s="26">
        <v>715485</v>
      </c>
      <c r="G58" s="26">
        <v>44067.04</v>
      </c>
      <c r="H58" s="26">
        <v>8166.96</v>
      </c>
    </row>
    <row r="59" spans="1:8" s="41" customFormat="1" ht="15.75" customHeight="1">
      <c r="A59" s="29">
        <v>1</v>
      </c>
      <c r="B59" s="27"/>
      <c r="C59" s="30" t="s">
        <v>78</v>
      </c>
      <c r="D59" s="33" t="s">
        <v>79</v>
      </c>
      <c r="E59" s="26">
        <f>651310+156558</f>
        <v>807868</v>
      </c>
      <c r="F59" s="26">
        <v>744334</v>
      </c>
      <c r="G59" s="26">
        <v>46442.64</v>
      </c>
      <c r="H59" s="26">
        <v>17091.36</v>
      </c>
    </row>
    <row r="60" spans="1:8" ht="15.75" customHeight="1">
      <c r="A60" s="29">
        <v>2</v>
      </c>
      <c r="B60" s="27"/>
      <c r="C60" s="30" t="s">
        <v>80</v>
      </c>
      <c r="D60" s="28" t="s">
        <v>79</v>
      </c>
      <c r="E60" s="26">
        <f>299269+586953</f>
        <v>886222</v>
      </c>
      <c r="F60" s="26">
        <v>781963</v>
      </c>
      <c r="G60" s="26">
        <v>74450.28</v>
      </c>
      <c r="H60" s="26">
        <v>29808.72</v>
      </c>
    </row>
    <row r="61" spans="1:8" ht="15.75" customHeight="1">
      <c r="A61" s="29">
        <v>3</v>
      </c>
      <c r="B61" s="27"/>
      <c r="C61" s="30" t="s">
        <v>81</v>
      </c>
      <c r="D61" s="28" t="s">
        <v>79</v>
      </c>
      <c r="E61" s="26">
        <f>902844+662258</f>
        <v>1565102</v>
      </c>
      <c r="F61" s="26">
        <v>1424077</v>
      </c>
      <c r="G61" s="26">
        <v>91890.28</v>
      </c>
      <c r="H61" s="26">
        <v>49134.72</v>
      </c>
    </row>
    <row r="62" spans="1:8" ht="15" customHeight="1">
      <c r="A62" s="29">
        <v>4</v>
      </c>
      <c r="B62" s="27"/>
      <c r="C62" s="32" t="s">
        <v>82</v>
      </c>
      <c r="D62" s="28" t="s">
        <v>79</v>
      </c>
      <c r="E62" s="26">
        <f>176724+246482</f>
        <v>423206</v>
      </c>
      <c r="F62" s="26">
        <v>366870</v>
      </c>
      <c r="G62" s="26">
        <v>49760.96</v>
      </c>
      <c r="H62" s="26">
        <v>6575.04</v>
      </c>
    </row>
    <row r="63" spans="1:8" ht="20.25" customHeight="1">
      <c r="A63" s="29">
        <v>5</v>
      </c>
      <c r="B63" s="27"/>
      <c r="C63" s="32" t="s">
        <v>55</v>
      </c>
      <c r="D63" s="33" t="s">
        <v>51</v>
      </c>
      <c r="E63" s="26">
        <f>105804+64576</f>
        <v>170380</v>
      </c>
      <c r="F63" s="26">
        <v>107671</v>
      </c>
      <c r="G63" s="26">
        <v>41546.76</v>
      </c>
      <c r="H63" s="26">
        <v>21162.24</v>
      </c>
    </row>
    <row r="64" spans="1:8" ht="18" customHeight="1">
      <c r="A64" s="29">
        <v>6</v>
      </c>
      <c r="B64" s="27"/>
      <c r="C64" s="32" t="s">
        <v>44</v>
      </c>
      <c r="D64" s="33" t="s">
        <v>51</v>
      </c>
      <c r="E64" s="26">
        <f>121892+29587</f>
        <v>151479</v>
      </c>
      <c r="F64" s="26">
        <v>151479</v>
      </c>
      <c r="G64" s="26">
        <v>0</v>
      </c>
      <c r="H64" s="26">
        <v>0</v>
      </c>
    </row>
    <row r="65" spans="1:8" ht="18" customHeight="1">
      <c r="A65" s="29">
        <v>7</v>
      </c>
      <c r="B65" s="27"/>
      <c r="C65" s="30" t="s">
        <v>83</v>
      </c>
      <c r="D65" s="33" t="s">
        <v>51</v>
      </c>
      <c r="E65" s="26">
        <f>129530+127865</f>
        <v>257395</v>
      </c>
      <c r="F65" s="26">
        <v>257395</v>
      </c>
      <c r="G65" s="26">
        <v>0</v>
      </c>
      <c r="H65" s="26">
        <v>0</v>
      </c>
    </row>
    <row r="66" spans="1:8" ht="20.25" customHeight="1">
      <c r="A66" s="29">
        <v>8</v>
      </c>
      <c r="B66" s="27"/>
      <c r="C66" s="32" t="s">
        <v>82</v>
      </c>
      <c r="D66" s="33" t="s">
        <v>51</v>
      </c>
      <c r="E66" s="26">
        <f>53363+31800</f>
        <v>85163</v>
      </c>
      <c r="F66" s="26">
        <v>85163</v>
      </c>
      <c r="G66" s="26">
        <v>0</v>
      </c>
      <c r="H66" s="26">
        <v>0</v>
      </c>
    </row>
    <row r="67" spans="1:8" ht="20.25" customHeight="1">
      <c r="A67" s="29"/>
      <c r="B67" s="27"/>
      <c r="C67" s="24" t="s">
        <v>65</v>
      </c>
      <c r="D67" s="28" t="s">
        <v>84</v>
      </c>
      <c r="E67" s="26">
        <v>59511.49</v>
      </c>
      <c r="F67" s="26">
        <v>59511.49</v>
      </c>
      <c r="G67" s="42">
        <v>0</v>
      </c>
      <c r="H67" s="42">
        <v>0</v>
      </c>
    </row>
    <row r="68" spans="1:8" ht="20.25" customHeight="1">
      <c r="A68" s="29"/>
      <c r="B68" s="27"/>
      <c r="C68" s="24" t="s">
        <v>68</v>
      </c>
      <c r="D68" s="28" t="s">
        <v>84</v>
      </c>
      <c r="E68" s="26">
        <v>58631.47</v>
      </c>
      <c r="F68" s="26">
        <v>58631.47</v>
      </c>
      <c r="G68" s="42">
        <v>0</v>
      </c>
      <c r="H68" s="42">
        <v>0</v>
      </c>
    </row>
    <row r="69" spans="1:8" ht="20.25" customHeight="1">
      <c r="A69" s="29"/>
      <c r="B69" s="27"/>
      <c r="C69" s="24" t="s">
        <v>69</v>
      </c>
      <c r="D69" s="28" t="s">
        <v>84</v>
      </c>
      <c r="E69" s="26">
        <v>58191.46</v>
      </c>
      <c r="F69" s="26">
        <v>58191.46</v>
      </c>
      <c r="G69" s="42">
        <v>0</v>
      </c>
      <c r="H69" s="42">
        <v>0</v>
      </c>
    </row>
    <row r="70" spans="1:8" ht="20.25" customHeight="1">
      <c r="A70" s="29"/>
      <c r="B70" s="38"/>
      <c r="C70" s="32" t="s">
        <v>85</v>
      </c>
      <c r="D70" s="28" t="s">
        <v>48</v>
      </c>
      <c r="E70" s="26">
        <v>394331</v>
      </c>
      <c r="F70" s="26">
        <v>336232</v>
      </c>
      <c r="G70" s="26">
        <v>32740.6</v>
      </c>
      <c r="H70" s="26">
        <v>25358.4</v>
      </c>
    </row>
    <row r="71" spans="1:8" s="36" customFormat="1" ht="12.75">
      <c r="A71" s="39" t="s">
        <v>86</v>
      </c>
      <c r="B71" s="39"/>
      <c r="C71" s="39"/>
      <c r="D71" s="39"/>
      <c r="E71" s="40">
        <f>SUM(E41:E70)</f>
        <v>14128599.46</v>
      </c>
      <c r="F71" s="40">
        <f>SUM(F41:F70)</f>
        <v>13068885.21</v>
      </c>
      <c r="G71" s="40">
        <f>SUM(G41:G70)</f>
        <v>724866.64</v>
      </c>
      <c r="H71" s="40">
        <f>SUM(H41:H70)</f>
        <v>334847.61</v>
      </c>
    </row>
    <row r="72" spans="1:8" ht="19.5" customHeight="1">
      <c r="A72" s="22">
        <v>1</v>
      </c>
      <c r="B72" s="43" t="s">
        <v>87</v>
      </c>
      <c r="C72" s="24" t="s">
        <v>88</v>
      </c>
      <c r="D72" s="28" t="s">
        <v>36</v>
      </c>
      <c r="E72" s="26">
        <f>1051640+83324</f>
        <v>1134964</v>
      </c>
      <c r="F72" s="26">
        <v>1025315</v>
      </c>
      <c r="G72" s="26">
        <v>73294.28</v>
      </c>
      <c r="H72" s="26">
        <v>36354.72</v>
      </c>
    </row>
    <row r="73" spans="1:8" ht="12.75">
      <c r="A73" s="22">
        <v>2</v>
      </c>
      <c r="B73" s="44"/>
      <c r="C73" s="24" t="s">
        <v>89</v>
      </c>
      <c r="D73" s="28" t="s">
        <v>36</v>
      </c>
      <c r="E73" s="26">
        <f>765040+47731</f>
        <v>812771</v>
      </c>
      <c r="F73" s="26">
        <v>756024</v>
      </c>
      <c r="G73" s="26">
        <v>42084.44</v>
      </c>
      <c r="H73" s="26">
        <v>14662.56</v>
      </c>
    </row>
    <row r="74" spans="1:8" ht="12.75">
      <c r="A74" s="22">
        <v>3</v>
      </c>
      <c r="B74" s="44"/>
      <c r="C74" s="24" t="s">
        <v>90</v>
      </c>
      <c r="D74" s="28" t="s">
        <v>36</v>
      </c>
      <c r="E74" s="26">
        <f>3035800+174184</f>
        <v>3209984</v>
      </c>
      <c r="F74" s="26">
        <v>2837138</v>
      </c>
      <c r="G74" s="26">
        <v>228817.92</v>
      </c>
      <c r="H74" s="26">
        <v>144028.08</v>
      </c>
    </row>
    <row r="75" spans="1:8" ht="12.75">
      <c r="A75" s="22">
        <v>4</v>
      </c>
      <c r="B75" s="44"/>
      <c r="C75" s="24" t="s">
        <v>91</v>
      </c>
      <c r="D75" s="28" t="s">
        <v>39</v>
      </c>
      <c r="E75" s="26">
        <v>352400</v>
      </c>
      <c r="F75" s="26">
        <v>334780</v>
      </c>
      <c r="G75" s="26">
        <v>9036</v>
      </c>
      <c r="H75" s="26">
        <v>8584</v>
      </c>
    </row>
    <row r="76" spans="1:8" ht="12.75">
      <c r="A76" s="22">
        <v>5</v>
      </c>
      <c r="B76" s="44"/>
      <c r="C76" s="24" t="s">
        <v>92</v>
      </c>
      <c r="D76" s="28" t="s">
        <v>36</v>
      </c>
      <c r="E76" s="26">
        <f>644343+88441</f>
        <v>732784</v>
      </c>
      <c r="F76" s="26">
        <v>682193</v>
      </c>
      <c r="G76" s="26">
        <v>35664.2</v>
      </c>
      <c r="H76" s="26">
        <v>14926.8</v>
      </c>
    </row>
    <row r="77" spans="1:8" ht="12.75">
      <c r="A77" s="22">
        <v>6</v>
      </c>
      <c r="B77" s="44"/>
      <c r="C77" s="24" t="s">
        <v>93</v>
      </c>
      <c r="D77" s="28" t="s">
        <v>36</v>
      </c>
      <c r="E77" s="26">
        <v>368344</v>
      </c>
      <c r="F77" s="26">
        <v>326194</v>
      </c>
      <c r="G77" s="26">
        <v>36104.88</v>
      </c>
      <c r="H77" s="26">
        <v>6045.12</v>
      </c>
    </row>
    <row r="78" spans="1:8" ht="24" customHeight="1">
      <c r="A78" s="29">
        <v>1</v>
      </c>
      <c r="B78" s="44"/>
      <c r="C78" s="30" t="s">
        <v>41</v>
      </c>
      <c r="D78" s="45" t="s">
        <v>94</v>
      </c>
      <c r="E78" s="26">
        <f>803816.15+27264.23</f>
        <v>831080.38</v>
      </c>
      <c r="F78" s="26">
        <v>488070.54</v>
      </c>
      <c r="G78" s="26">
        <v>60392.16</v>
      </c>
      <c r="H78" s="26">
        <f>282617.68</f>
        <v>282617.68</v>
      </c>
    </row>
    <row r="79" spans="1:8" ht="12.75">
      <c r="A79" s="29">
        <v>2</v>
      </c>
      <c r="B79" s="44"/>
      <c r="C79" s="32" t="s">
        <v>57</v>
      </c>
      <c r="D79" s="28" t="s">
        <v>95</v>
      </c>
      <c r="E79" s="26">
        <f>123150+185007</f>
        <v>308157</v>
      </c>
      <c r="F79" s="26">
        <v>285664.98</v>
      </c>
      <c r="G79" s="26">
        <f>6030.84+7</f>
        <v>6037.84</v>
      </c>
      <c r="H79" s="26">
        <f>16461.18-7</f>
        <v>16454.18</v>
      </c>
    </row>
    <row r="80" spans="1:8" ht="12.75">
      <c r="A80" s="29">
        <v>3</v>
      </c>
      <c r="B80" s="44"/>
      <c r="C80" s="32" t="s">
        <v>80</v>
      </c>
      <c r="D80" s="28" t="s">
        <v>96</v>
      </c>
      <c r="E80" s="26">
        <v>436000</v>
      </c>
      <c r="F80" s="26">
        <v>436000</v>
      </c>
      <c r="G80" s="26">
        <v>0</v>
      </c>
      <c r="H80" s="26">
        <v>0</v>
      </c>
    </row>
    <row r="81" spans="1:8" ht="12.75">
      <c r="A81" s="29">
        <v>4</v>
      </c>
      <c r="B81" s="44"/>
      <c r="C81" s="32" t="s">
        <v>83</v>
      </c>
      <c r="D81" s="33" t="s">
        <v>97</v>
      </c>
      <c r="E81" s="26">
        <f>20119+457765</f>
        <v>477884</v>
      </c>
      <c r="F81" s="26">
        <v>359776</v>
      </c>
      <c r="G81" s="26">
        <v>78019.84</v>
      </c>
      <c r="H81" s="26">
        <v>40088.16</v>
      </c>
    </row>
    <row r="82" spans="1:8" ht="12.75">
      <c r="A82" s="29">
        <v>5</v>
      </c>
      <c r="B82" s="44"/>
      <c r="C82" s="32" t="s">
        <v>41</v>
      </c>
      <c r="D82" s="45" t="s">
        <v>98</v>
      </c>
      <c r="E82" s="26">
        <f>72977.82+107306.93</f>
        <v>180284.75</v>
      </c>
      <c r="F82" s="26">
        <v>180284.75</v>
      </c>
      <c r="G82" s="26">
        <v>0</v>
      </c>
      <c r="H82" s="26">
        <v>0</v>
      </c>
    </row>
    <row r="83" spans="1:8" ht="12.75">
      <c r="A83" s="29">
        <v>6</v>
      </c>
      <c r="B83" s="44"/>
      <c r="C83" s="32" t="s">
        <v>35</v>
      </c>
      <c r="D83" s="45" t="s">
        <v>98</v>
      </c>
      <c r="E83" s="26">
        <v>572999.95</v>
      </c>
      <c r="F83" s="26">
        <v>572999.95</v>
      </c>
      <c r="G83" s="26">
        <v>0</v>
      </c>
      <c r="H83" s="26">
        <v>0</v>
      </c>
    </row>
    <row r="84" spans="1:8" ht="15" customHeight="1">
      <c r="A84" s="46" t="s">
        <v>99</v>
      </c>
      <c r="B84" s="44"/>
      <c r="C84" s="47" t="s">
        <v>100</v>
      </c>
      <c r="D84" s="48" t="s">
        <v>19</v>
      </c>
      <c r="E84" s="26">
        <v>1004487</v>
      </c>
      <c r="F84" s="26">
        <v>895973</v>
      </c>
      <c r="G84" s="26">
        <v>70366.72</v>
      </c>
      <c r="H84" s="26">
        <v>38147.28</v>
      </c>
    </row>
    <row r="85" spans="1:8" ht="12.75">
      <c r="A85" s="46" t="s">
        <v>101</v>
      </c>
      <c r="B85" s="44"/>
      <c r="C85" s="47" t="s">
        <v>102</v>
      </c>
      <c r="D85" s="48" t="s">
        <v>19</v>
      </c>
      <c r="E85" s="26">
        <v>1826839</v>
      </c>
      <c r="F85" s="26">
        <v>1631301</v>
      </c>
      <c r="G85" s="26">
        <v>134318.8</v>
      </c>
      <c r="H85" s="26">
        <v>61219.2</v>
      </c>
    </row>
    <row r="86" spans="1:8" ht="12.75">
      <c r="A86" s="46" t="s">
        <v>103</v>
      </c>
      <c r="B86" s="44"/>
      <c r="C86" s="47" t="s">
        <v>104</v>
      </c>
      <c r="D86" s="48" t="s">
        <v>19</v>
      </c>
      <c r="E86" s="26">
        <v>1084007</v>
      </c>
      <c r="F86" s="26">
        <v>974962</v>
      </c>
      <c r="G86" s="26">
        <v>64279.48</v>
      </c>
      <c r="H86" s="26">
        <v>44765.52</v>
      </c>
    </row>
    <row r="87" spans="1:8" ht="12.75">
      <c r="A87" s="46" t="s">
        <v>105</v>
      </c>
      <c r="B87" s="44"/>
      <c r="C87" s="47" t="s">
        <v>106</v>
      </c>
      <c r="D87" s="48" t="s">
        <v>22</v>
      </c>
      <c r="E87" s="26">
        <v>755095</v>
      </c>
      <c r="F87" s="26">
        <v>709487</v>
      </c>
      <c r="G87" s="26">
        <v>39388.64</v>
      </c>
      <c r="H87" s="26">
        <v>6219.36</v>
      </c>
    </row>
    <row r="88" spans="1:8" ht="12.75">
      <c r="A88" s="46" t="s">
        <v>107</v>
      </c>
      <c r="B88" s="44"/>
      <c r="C88" s="47" t="s">
        <v>108</v>
      </c>
      <c r="D88" s="48" t="s">
        <v>22</v>
      </c>
      <c r="E88" s="26">
        <v>755095</v>
      </c>
      <c r="F88" s="26">
        <v>709940</v>
      </c>
      <c r="G88" s="26">
        <v>34938.92</v>
      </c>
      <c r="H88" s="26">
        <v>10216.08</v>
      </c>
    </row>
    <row r="89" spans="1:8" ht="12.75">
      <c r="A89" s="46" t="s">
        <v>109</v>
      </c>
      <c r="B89" s="44"/>
      <c r="C89" s="47" t="s">
        <v>110</v>
      </c>
      <c r="D89" s="48" t="s">
        <v>22</v>
      </c>
      <c r="E89" s="26">
        <f>681478+63185</f>
        <v>744663</v>
      </c>
      <c r="F89" s="26">
        <v>706437</v>
      </c>
      <c r="G89" s="26">
        <v>27464.67</v>
      </c>
      <c r="H89" s="26">
        <v>10761.33</v>
      </c>
    </row>
    <row r="90" spans="1:8" ht="12.75">
      <c r="A90" s="46" t="s">
        <v>111</v>
      </c>
      <c r="B90" s="44"/>
      <c r="C90" s="47" t="s">
        <v>112</v>
      </c>
      <c r="D90" s="48" t="s">
        <v>22</v>
      </c>
      <c r="E90" s="26">
        <f>723411+33207</f>
        <v>756618</v>
      </c>
      <c r="F90" s="26">
        <v>717143.21</v>
      </c>
      <c r="G90" s="26">
        <f>28761.84</f>
        <v>28761.84</v>
      </c>
      <c r="H90" s="26">
        <f>10712.95</f>
        <v>10712.95</v>
      </c>
    </row>
    <row r="91" spans="1:8" ht="12.75">
      <c r="A91" s="46" t="s">
        <v>113</v>
      </c>
      <c r="B91" s="44"/>
      <c r="C91" s="47" t="s">
        <v>114</v>
      </c>
      <c r="D91" s="48" t="s">
        <v>22</v>
      </c>
      <c r="E91" s="26">
        <f>742011+15060</f>
        <v>757071</v>
      </c>
      <c r="F91" s="26">
        <v>719217.45</v>
      </c>
      <c r="G91" s="26">
        <v>19389.12</v>
      </c>
      <c r="H91" s="26">
        <v>18464.43</v>
      </c>
    </row>
    <row r="92" spans="1:8" ht="12.75">
      <c r="A92" s="46" t="s">
        <v>115</v>
      </c>
      <c r="B92" s="44"/>
      <c r="C92" s="47" t="s">
        <v>116</v>
      </c>
      <c r="D92" s="48" t="s">
        <v>22</v>
      </c>
      <c r="E92" s="26">
        <f>350220+30319</f>
        <v>380539</v>
      </c>
      <c r="F92" s="26">
        <v>361512.05</v>
      </c>
      <c r="G92" s="26">
        <v>13898.88</v>
      </c>
      <c r="H92" s="26">
        <v>5128.07</v>
      </c>
    </row>
    <row r="93" spans="1:8" ht="12.75">
      <c r="A93" s="46" t="s">
        <v>117</v>
      </c>
      <c r="B93" s="44"/>
      <c r="C93" s="47" t="s">
        <v>118</v>
      </c>
      <c r="D93" s="48" t="s">
        <v>29</v>
      </c>
      <c r="E93" s="26">
        <v>1561915.49</v>
      </c>
      <c r="F93" s="26">
        <v>1483819.72</v>
      </c>
      <c r="G93" s="26">
        <v>37911.81</v>
      </c>
      <c r="H93" s="26">
        <v>40183.96</v>
      </c>
    </row>
    <row r="94" spans="1:8" ht="17.25" customHeight="1">
      <c r="A94" s="46"/>
      <c r="B94" s="44"/>
      <c r="C94" s="24" t="s">
        <v>119</v>
      </c>
      <c r="D94" s="28" t="s">
        <v>48</v>
      </c>
      <c r="E94" s="26">
        <v>1593821</v>
      </c>
      <c r="F94" s="26">
        <v>1514130</v>
      </c>
      <c r="G94" s="26">
        <v>0</v>
      </c>
      <c r="H94" s="26">
        <v>79691</v>
      </c>
    </row>
    <row r="95" spans="1:8" ht="12.75">
      <c r="A95" s="46"/>
      <c r="B95" s="44"/>
      <c r="C95" s="24" t="s">
        <v>120</v>
      </c>
      <c r="D95" s="28" t="s">
        <v>45</v>
      </c>
      <c r="E95" s="26">
        <v>440345.91</v>
      </c>
      <c r="F95" s="26">
        <v>355894.91</v>
      </c>
      <c r="G95" s="26">
        <v>49696.72</v>
      </c>
      <c r="H95" s="26">
        <v>34754.28</v>
      </c>
    </row>
    <row r="96" spans="1:8" ht="12.75">
      <c r="A96" s="46"/>
      <c r="B96" s="44"/>
      <c r="C96" s="24" t="s">
        <v>121</v>
      </c>
      <c r="D96" s="28" t="s">
        <v>45</v>
      </c>
      <c r="E96" s="26">
        <v>188379.5</v>
      </c>
      <c r="F96" s="26">
        <v>149018.5</v>
      </c>
      <c r="G96" s="26">
        <v>18509.8</v>
      </c>
      <c r="H96" s="26">
        <v>20851.2</v>
      </c>
    </row>
    <row r="97" spans="1:8" ht="12.75">
      <c r="A97" s="46"/>
      <c r="B97" s="44"/>
      <c r="C97" s="24" t="s">
        <v>122</v>
      </c>
      <c r="D97" s="28" t="s">
        <v>45</v>
      </c>
      <c r="E97" s="26">
        <v>168918.65</v>
      </c>
      <c r="F97" s="26">
        <v>137084.65</v>
      </c>
      <c r="G97" s="26">
        <v>19650.16</v>
      </c>
      <c r="H97" s="26">
        <v>12183.84</v>
      </c>
    </row>
    <row r="98" spans="1:8" ht="12.75">
      <c r="A98" s="46"/>
      <c r="B98" s="44"/>
      <c r="C98" s="24" t="s">
        <v>85</v>
      </c>
      <c r="D98" s="28" t="s">
        <v>45</v>
      </c>
      <c r="E98" s="26">
        <v>182001.18</v>
      </c>
      <c r="F98" s="26">
        <v>182001.18</v>
      </c>
      <c r="G98" s="26">
        <v>0</v>
      </c>
      <c r="H98" s="26">
        <v>0</v>
      </c>
    </row>
    <row r="99" spans="1:8" ht="12.75">
      <c r="A99" s="46"/>
      <c r="B99" s="44"/>
      <c r="C99" s="24" t="s">
        <v>123</v>
      </c>
      <c r="D99" s="33" t="s">
        <v>51</v>
      </c>
      <c r="E99" s="26">
        <v>457358.58</v>
      </c>
      <c r="F99" s="26">
        <v>372747.24</v>
      </c>
      <c r="G99" s="26">
        <v>53750.82</v>
      </c>
      <c r="H99" s="26">
        <v>30860.52</v>
      </c>
    </row>
    <row r="100" spans="1:8" ht="12.75">
      <c r="A100" s="46"/>
      <c r="B100" s="44"/>
      <c r="C100" s="24" t="s">
        <v>124</v>
      </c>
      <c r="D100" s="33" t="s">
        <v>51</v>
      </c>
      <c r="E100" s="26">
        <v>115401.02</v>
      </c>
      <c r="F100" s="26">
        <v>94051.83</v>
      </c>
      <c r="G100" s="26">
        <v>21349.19</v>
      </c>
      <c r="H100" s="26">
        <v>0</v>
      </c>
    </row>
    <row r="101" spans="1:8" ht="12.75">
      <c r="A101" s="46"/>
      <c r="B101" s="44"/>
      <c r="C101" s="47" t="s">
        <v>125</v>
      </c>
      <c r="D101" s="33" t="s">
        <v>51</v>
      </c>
      <c r="E101" s="26">
        <v>175083.4</v>
      </c>
      <c r="F101" s="26">
        <v>136260.4</v>
      </c>
      <c r="G101" s="26">
        <v>23746.2</v>
      </c>
      <c r="H101" s="26">
        <v>15076.8</v>
      </c>
    </row>
    <row r="102" spans="1:8" ht="12.75">
      <c r="A102" s="46"/>
      <c r="B102" s="44"/>
      <c r="C102" s="47" t="s">
        <v>126</v>
      </c>
      <c r="D102" s="33" t="s">
        <v>51</v>
      </c>
      <c r="E102" s="26">
        <v>209851.77</v>
      </c>
      <c r="F102" s="26">
        <v>172813.77</v>
      </c>
      <c r="G102" s="26">
        <v>29289.36</v>
      </c>
      <c r="H102" s="26">
        <v>7748.64</v>
      </c>
    </row>
    <row r="103" spans="1:8" ht="12.75">
      <c r="A103" s="46"/>
      <c r="B103" s="44"/>
      <c r="C103" s="30" t="s">
        <v>41</v>
      </c>
      <c r="D103" s="28" t="s">
        <v>95</v>
      </c>
      <c r="E103" s="26">
        <v>149626</v>
      </c>
      <c r="F103" s="26">
        <v>149626</v>
      </c>
      <c r="G103" s="26">
        <v>0</v>
      </c>
      <c r="H103" s="26">
        <v>0</v>
      </c>
    </row>
    <row r="104" spans="1:8" ht="12.75">
      <c r="A104" s="46"/>
      <c r="B104" s="44"/>
      <c r="C104" s="30" t="s">
        <v>41</v>
      </c>
      <c r="D104" s="28" t="s">
        <v>127</v>
      </c>
      <c r="E104" s="26">
        <v>117947</v>
      </c>
      <c r="F104" s="26">
        <v>117947</v>
      </c>
      <c r="G104" s="26">
        <v>0</v>
      </c>
      <c r="H104" s="26">
        <v>0</v>
      </c>
    </row>
    <row r="105" spans="1:8" ht="12.75">
      <c r="A105" s="46"/>
      <c r="B105" s="44"/>
      <c r="C105" s="30" t="s">
        <v>35</v>
      </c>
      <c r="D105" s="28" t="s">
        <v>127</v>
      </c>
      <c r="E105" s="26">
        <v>476528</v>
      </c>
      <c r="F105" s="26">
        <v>476528</v>
      </c>
      <c r="G105" s="26">
        <v>0</v>
      </c>
      <c r="H105" s="26">
        <v>0</v>
      </c>
    </row>
    <row r="106" spans="1:8" ht="12.75">
      <c r="A106" s="46"/>
      <c r="B106" s="44"/>
      <c r="C106" s="47" t="s">
        <v>110</v>
      </c>
      <c r="D106" s="28" t="s">
        <v>84</v>
      </c>
      <c r="E106" s="26">
        <v>19864.59</v>
      </c>
      <c r="F106" s="26">
        <v>19864.59</v>
      </c>
      <c r="G106" s="26">
        <v>0</v>
      </c>
      <c r="H106" s="26">
        <v>0</v>
      </c>
    </row>
    <row r="107" spans="1:8" ht="12.75">
      <c r="A107" s="46"/>
      <c r="B107" s="44"/>
      <c r="C107" s="47" t="s">
        <v>112</v>
      </c>
      <c r="D107" s="28" t="s">
        <v>84</v>
      </c>
      <c r="E107" s="26">
        <v>32877.7</v>
      </c>
      <c r="F107" s="26">
        <v>32877.7</v>
      </c>
      <c r="G107" s="26">
        <v>0</v>
      </c>
      <c r="H107" s="26">
        <v>0</v>
      </c>
    </row>
    <row r="108" spans="1:8" ht="12.75">
      <c r="A108" s="46"/>
      <c r="B108" s="44"/>
      <c r="C108" s="49" t="s">
        <v>90</v>
      </c>
      <c r="D108" s="28" t="s">
        <v>84</v>
      </c>
      <c r="E108" s="26">
        <v>75860.21</v>
      </c>
      <c r="F108" s="26">
        <v>75860.21</v>
      </c>
      <c r="G108" s="26">
        <v>0</v>
      </c>
      <c r="H108" s="26">
        <v>0</v>
      </c>
    </row>
    <row r="109" spans="1:8" ht="12.75">
      <c r="A109" s="46"/>
      <c r="B109" s="44"/>
      <c r="C109" s="24" t="s">
        <v>128</v>
      </c>
      <c r="D109" s="28" t="s">
        <v>129</v>
      </c>
      <c r="E109" s="26">
        <v>739122.35</v>
      </c>
      <c r="F109" s="26">
        <v>739097</v>
      </c>
      <c r="G109" s="26">
        <v>0</v>
      </c>
      <c r="H109" s="26">
        <v>25.35</v>
      </c>
    </row>
    <row r="110" spans="1:8" ht="12.75">
      <c r="A110" s="46"/>
      <c r="B110" s="50"/>
      <c r="C110" s="24" t="s">
        <v>46</v>
      </c>
      <c r="D110" s="28" t="s">
        <v>130</v>
      </c>
      <c r="E110" s="26">
        <v>261280</v>
      </c>
      <c r="F110" s="26">
        <v>261280</v>
      </c>
      <c r="G110" s="26">
        <v>0</v>
      </c>
      <c r="H110" s="26">
        <v>0</v>
      </c>
    </row>
    <row r="111" spans="1:8" s="36" customFormat="1" ht="12.75">
      <c r="A111" s="51" t="s">
        <v>131</v>
      </c>
      <c r="B111" s="51"/>
      <c r="C111" s="51"/>
      <c r="D111" s="51"/>
      <c r="E111" s="52">
        <f>SUM(E72:E110)</f>
        <v>24448249.429999992</v>
      </c>
      <c r="F111" s="52">
        <f>SUM(F72:F110)</f>
        <v>22181315.62999999</v>
      </c>
      <c r="G111" s="52">
        <f>SUM(G72:G110)</f>
        <v>1256162.6900000002</v>
      </c>
      <c r="H111" s="52">
        <f>SUM(H72:H110)</f>
        <v>1010771.1099999998</v>
      </c>
    </row>
    <row r="112" spans="1:8" ht="15" customHeight="1">
      <c r="A112" s="53">
        <v>1</v>
      </c>
      <c r="B112" s="43" t="s">
        <v>132</v>
      </c>
      <c r="C112" s="48" t="s">
        <v>133</v>
      </c>
      <c r="D112" s="48" t="s">
        <v>19</v>
      </c>
      <c r="E112" s="26">
        <v>359100.36</v>
      </c>
      <c r="F112" s="26">
        <v>341145.36</v>
      </c>
      <c r="G112" s="26">
        <v>10328.76</v>
      </c>
      <c r="H112" s="26">
        <v>7626.24</v>
      </c>
    </row>
    <row r="113" spans="1:8" ht="15" customHeight="1">
      <c r="A113" s="53">
        <v>2</v>
      </c>
      <c r="B113" s="44"/>
      <c r="C113" s="48" t="s">
        <v>134</v>
      </c>
      <c r="D113" s="48" t="s">
        <v>19</v>
      </c>
      <c r="E113" s="26">
        <v>346746</v>
      </c>
      <c r="F113" s="26">
        <v>329409</v>
      </c>
      <c r="G113" s="26">
        <v>8954.16</v>
      </c>
      <c r="H113" s="26">
        <v>8382.84</v>
      </c>
    </row>
    <row r="114" spans="1:8" ht="15" customHeight="1">
      <c r="A114" s="53">
        <v>3</v>
      </c>
      <c r="B114" s="44"/>
      <c r="C114" s="48" t="s">
        <v>135</v>
      </c>
      <c r="D114" s="48" t="s">
        <v>19</v>
      </c>
      <c r="E114" s="26">
        <f>243198.29+19363.15</f>
        <v>262561.44</v>
      </c>
      <c r="F114" s="26">
        <v>249433.37</v>
      </c>
      <c r="G114" s="26">
        <v>5698</v>
      </c>
      <c r="H114" s="26">
        <v>7430.07</v>
      </c>
    </row>
    <row r="115" spans="1:8" ht="18" customHeight="1">
      <c r="A115" s="53">
        <v>4</v>
      </c>
      <c r="B115" s="44"/>
      <c r="C115" s="48" t="s">
        <v>136</v>
      </c>
      <c r="D115" s="48" t="s">
        <v>22</v>
      </c>
      <c r="E115" s="26">
        <f>137904.72+1163859.49</f>
        <v>1301764.21</v>
      </c>
      <c r="F115" s="26">
        <v>1211207.21</v>
      </c>
      <c r="G115" s="26">
        <v>60670.86</v>
      </c>
      <c r="H115" s="26">
        <v>29886.14</v>
      </c>
    </row>
    <row r="116" spans="1:8" ht="15" customHeight="1">
      <c r="A116" s="53">
        <v>5</v>
      </c>
      <c r="B116" s="44"/>
      <c r="C116" s="48" t="s">
        <v>137</v>
      </c>
      <c r="D116" s="48" t="s">
        <v>22</v>
      </c>
      <c r="E116" s="26">
        <f>1207705.41+114008.93</f>
        <v>1321714.3399999999</v>
      </c>
      <c r="F116" s="26">
        <v>1230810.34</v>
      </c>
      <c r="G116" s="26">
        <v>62405.56</v>
      </c>
      <c r="H116" s="26">
        <v>28498.44</v>
      </c>
    </row>
    <row r="117" spans="1:8" ht="15" customHeight="1">
      <c r="A117" s="53">
        <v>6</v>
      </c>
      <c r="B117" s="44"/>
      <c r="C117" s="48" t="s">
        <v>138</v>
      </c>
      <c r="D117" s="48" t="s">
        <v>22</v>
      </c>
      <c r="E117" s="54">
        <f>472406.43+22290.52</f>
        <v>494696.95</v>
      </c>
      <c r="F117" s="26">
        <v>469962.1</v>
      </c>
      <c r="G117" s="26">
        <v>13491.21</v>
      </c>
      <c r="H117" s="26">
        <v>11243.64</v>
      </c>
    </row>
    <row r="118" spans="1:8" ht="15" customHeight="1">
      <c r="A118" s="53">
        <v>7</v>
      </c>
      <c r="B118" s="44"/>
      <c r="C118" s="48" t="s">
        <v>139</v>
      </c>
      <c r="D118" s="48" t="s">
        <v>22</v>
      </c>
      <c r="E118" s="26">
        <f>75866.87+714878.03</f>
        <v>790744.9</v>
      </c>
      <c r="F118" s="26">
        <v>745028.9</v>
      </c>
      <c r="G118" s="26">
        <v>37575.68</v>
      </c>
      <c r="H118" s="26">
        <v>8140.32</v>
      </c>
    </row>
    <row r="119" spans="1:8" ht="15" customHeight="1">
      <c r="A119" s="53">
        <v>8</v>
      </c>
      <c r="B119" s="44"/>
      <c r="C119" s="48" t="s">
        <v>140</v>
      </c>
      <c r="D119" s="48" t="s">
        <v>22</v>
      </c>
      <c r="E119" s="26">
        <f>74731.02+696966.01</f>
        <v>771697.03</v>
      </c>
      <c r="F119" s="26">
        <v>728558.03</v>
      </c>
      <c r="G119" s="26">
        <v>33576.92</v>
      </c>
      <c r="H119" s="26">
        <v>9562.08</v>
      </c>
    </row>
    <row r="120" spans="1:8" ht="15" customHeight="1">
      <c r="A120" s="53">
        <v>9</v>
      </c>
      <c r="B120" s="44"/>
      <c r="C120" s="48" t="s">
        <v>141</v>
      </c>
      <c r="D120" s="48" t="s">
        <v>22</v>
      </c>
      <c r="E120" s="26">
        <f>589391.42+46208.42</f>
        <v>635599.8400000001</v>
      </c>
      <c r="F120" s="26">
        <v>599306.84</v>
      </c>
      <c r="G120" s="26">
        <v>25284.2</v>
      </c>
      <c r="H120" s="26">
        <v>11008.8</v>
      </c>
    </row>
    <row r="121" spans="1:8" ht="15" customHeight="1">
      <c r="A121" s="53">
        <v>10</v>
      </c>
      <c r="B121" s="44"/>
      <c r="C121" s="48" t="s">
        <v>142</v>
      </c>
      <c r="D121" s="48" t="s">
        <v>22</v>
      </c>
      <c r="E121" s="26">
        <v>746496.84</v>
      </c>
      <c r="F121" s="26">
        <v>700810.68</v>
      </c>
      <c r="G121" s="26">
        <v>34293.36</v>
      </c>
      <c r="H121" s="26">
        <v>11392.8</v>
      </c>
    </row>
    <row r="122" spans="1:8" ht="15" customHeight="1">
      <c r="A122" s="53">
        <v>11</v>
      </c>
      <c r="B122" s="44"/>
      <c r="C122" s="48" t="s">
        <v>143</v>
      </c>
      <c r="D122" s="48" t="s">
        <v>22</v>
      </c>
      <c r="E122" s="26">
        <f>551298.38+60876.25+7417.95</f>
        <v>619592.58</v>
      </c>
      <c r="F122" s="26">
        <v>585041.58</v>
      </c>
      <c r="G122" s="26">
        <v>22732.92</v>
      </c>
      <c r="H122" s="26">
        <v>11818.08</v>
      </c>
    </row>
    <row r="123" spans="1:8" ht="15" customHeight="1">
      <c r="A123" s="53">
        <v>12</v>
      </c>
      <c r="B123" s="44"/>
      <c r="C123" s="48" t="s">
        <v>144</v>
      </c>
      <c r="D123" s="48" t="s">
        <v>22</v>
      </c>
      <c r="E123" s="26">
        <f>230679.7+32219.99</f>
        <v>262899.69</v>
      </c>
      <c r="F123" s="26">
        <v>249754.07</v>
      </c>
      <c r="G123" s="26">
        <v>3627.02</v>
      </c>
      <c r="H123" s="26">
        <v>9518.6</v>
      </c>
    </row>
    <row r="124" spans="1:8" ht="15" customHeight="1">
      <c r="A124" s="53">
        <v>13</v>
      </c>
      <c r="B124" s="44"/>
      <c r="C124" s="48" t="s">
        <v>145</v>
      </c>
      <c r="D124" s="48" t="s">
        <v>26</v>
      </c>
      <c r="E124" s="26">
        <f>53685.02+590158.75</f>
        <v>643843.77</v>
      </c>
      <c r="F124" s="26">
        <v>611651.58</v>
      </c>
      <c r="G124" s="26">
        <f>14023.55+8</f>
        <v>14031.55</v>
      </c>
      <c r="H124" s="26">
        <f>18168.64-8</f>
        <v>18160.64</v>
      </c>
    </row>
    <row r="125" spans="1:8" ht="15" customHeight="1">
      <c r="A125" s="53">
        <v>14</v>
      </c>
      <c r="B125" s="44"/>
      <c r="C125" s="48" t="s">
        <v>146</v>
      </c>
      <c r="D125" s="48" t="s">
        <v>26</v>
      </c>
      <c r="E125" s="26">
        <f>54691.03+603699.4</f>
        <v>658390.43</v>
      </c>
      <c r="F125" s="26">
        <v>625470.91</v>
      </c>
      <c r="G125" s="26">
        <v>15194.4</v>
      </c>
      <c r="H125" s="26">
        <v>17725.12</v>
      </c>
    </row>
    <row r="126" spans="1:8" ht="15" customHeight="1">
      <c r="A126" s="53">
        <v>15</v>
      </c>
      <c r="B126" s="44"/>
      <c r="C126" s="48" t="s">
        <v>147</v>
      </c>
      <c r="D126" s="48" t="s">
        <v>29</v>
      </c>
      <c r="E126" s="26">
        <f>1002191.7+34078.02</f>
        <v>1036269.72</v>
      </c>
      <c r="F126" s="26">
        <v>984456.23</v>
      </c>
      <c r="G126" s="26">
        <v>28756.31</v>
      </c>
      <c r="H126" s="26">
        <v>23057.18</v>
      </c>
    </row>
    <row r="127" spans="1:8" ht="15" customHeight="1">
      <c r="A127" s="53">
        <v>16</v>
      </c>
      <c r="B127" s="44"/>
      <c r="C127" s="48" t="s">
        <v>148</v>
      </c>
      <c r="D127" s="48" t="s">
        <v>22</v>
      </c>
      <c r="E127" s="26">
        <v>89399.55</v>
      </c>
      <c r="F127" s="26">
        <v>84929.58</v>
      </c>
      <c r="G127" s="26">
        <v>1640</v>
      </c>
      <c r="H127" s="26">
        <v>2829.97</v>
      </c>
    </row>
    <row r="128" spans="1:8" ht="19.5" customHeight="1">
      <c r="A128" s="53">
        <v>17</v>
      </c>
      <c r="B128" s="44"/>
      <c r="C128" s="48" t="s">
        <v>149</v>
      </c>
      <c r="D128" s="48" t="s">
        <v>29</v>
      </c>
      <c r="E128" s="26">
        <f>1265404.92+44915.1</f>
        <v>1310320.02</v>
      </c>
      <c r="F128" s="26">
        <v>1244804.02</v>
      </c>
      <c r="G128" s="26">
        <v>40883.95</v>
      </c>
      <c r="H128" s="26">
        <v>24632.05</v>
      </c>
    </row>
    <row r="129" spans="1:8" ht="18" customHeight="1">
      <c r="A129" s="53"/>
      <c r="B129" s="44"/>
      <c r="C129" s="48" t="s">
        <v>142</v>
      </c>
      <c r="D129" s="28" t="s">
        <v>84</v>
      </c>
      <c r="E129" s="26">
        <v>58356.46</v>
      </c>
      <c r="F129" s="26">
        <v>58336.62</v>
      </c>
      <c r="G129" s="26">
        <v>19.84</v>
      </c>
      <c r="H129" s="26">
        <v>0</v>
      </c>
    </row>
    <row r="130" spans="1:8" ht="18.75" customHeight="1">
      <c r="A130" s="53"/>
      <c r="B130" s="44"/>
      <c r="C130" s="48" t="s">
        <v>144</v>
      </c>
      <c r="D130" s="28" t="s">
        <v>84</v>
      </c>
      <c r="E130" s="26">
        <v>20900.53</v>
      </c>
      <c r="F130" s="26">
        <v>19856.14</v>
      </c>
      <c r="G130" s="26">
        <v>288.16</v>
      </c>
      <c r="H130" s="26">
        <v>756.23</v>
      </c>
    </row>
    <row r="131" spans="1:8" ht="15.75" customHeight="1">
      <c r="A131" s="53"/>
      <c r="B131" s="50"/>
      <c r="C131" s="48" t="s">
        <v>148</v>
      </c>
      <c r="D131" s="28" t="s">
        <v>84</v>
      </c>
      <c r="E131" s="26">
        <v>107846.12</v>
      </c>
      <c r="F131" s="26">
        <v>102453.81</v>
      </c>
      <c r="G131" s="26">
        <v>2002.04</v>
      </c>
      <c r="H131" s="26">
        <v>3390.27</v>
      </c>
    </row>
    <row r="132" spans="1:8" ht="33" customHeight="1">
      <c r="A132" s="53"/>
      <c r="B132" s="51" t="s">
        <v>150</v>
      </c>
      <c r="C132" s="51"/>
      <c r="D132" s="51"/>
      <c r="E132" s="55">
        <f>SUM(E112:E131)</f>
        <v>11838940.780000001</v>
      </c>
      <c r="F132" s="55">
        <f>SUM(F112:F131)</f>
        <v>11172426.370000001</v>
      </c>
      <c r="G132" s="55">
        <f>SUM(G112:G131)</f>
        <v>421454.89999999997</v>
      </c>
      <c r="H132" s="55">
        <f>SUM(H112:H131)</f>
        <v>245059.50999999998</v>
      </c>
    </row>
    <row r="133" spans="1:8" ht="15.75" customHeight="1">
      <c r="A133" s="22">
        <v>1</v>
      </c>
      <c r="B133" s="23" t="s">
        <v>151</v>
      </c>
      <c r="C133" s="24" t="s">
        <v>152</v>
      </c>
      <c r="D133" s="25" t="s">
        <v>26</v>
      </c>
      <c r="E133" s="26">
        <f>643091+74049</f>
        <v>717140</v>
      </c>
      <c r="F133" s="26">
        <v>681283</v>
      </c>
      <c r="G133" s="26">
        <v>15610.08</v>
      </c>
      <c r="H133" s="26">
        <v>20246.92</v>
      </c>
    </row>
    <row r="134" spans="1:8" ht="12.75">
      <c r="A134" s="22">
        <v>2</v>
      </c>
      <c r="B134" s="27"/>
      <c r="C134" s="24" t="s">
        <v>153</v>
      </c>
      <c r="D134" s="25" t="s">
        <v>19</v>
      </c>
      <c r="E134" s="26">
        <f>976302+57044</f>
        <v>1033346</v>
      </c>
      <c r="F134" s="26">
        <v>950900</v>
      </c>
      <c r="G134" s="26">
        <v>53809.56</v>
      </c>
      <c r="H134" s="26">
        <v>28636.44</v>
      </c>
    </row>
    <row r="135" spans="1:8" ht="12.75">
      <c r="A135" s="22">
        <v>3</v>
      </c>
      <c r="B135" s="27"/>
      <c r="C135" s="24" t="s">
        <v>154</v>
      </c>
      <c r="D135" s="25" t="s">
        <v>19</v>
      </c>
      <c r="E135" s="26">
        <f>107988+661968</f>
        <v>769956</v>
      </c>
      <c r="F135" s="26">
        <v>699793</v>
      </c>
      <c r="G135" s="26">
        <v>53930.6</v>
      </c>
      <c r="H135" s="26">
        <v>16232.4</v>
      </c>
    </row>
    <row r="136" spans="1:8" ht="12.75">
      <c r="A136" s="22">
        <v>4</v>
      </c>
      <c r="B136" s="27"/>
      <c r="C136" s="24" t="s">
        <v>155</v>
      </c>
      <c r="D136" s="25" t="s">
        <v>19</v>
      </c>
      <c r="E136" s="26">
        <v>1887655</v>
      </c>
      <c r="F136" s="26">
        <v>1691631</v>
      </c>
      <c r="G136" s="26">
        <v>137184.16</v>
      </c>
      <c r="H136" s="26">
        <v>58839.84</v>
      </c>
    </row>
    <row r="137" spans="1:8" ht="12.75">
      <c r="A137" s="22">
        <v>5</v>
      </c>
      <c r="B137" s="27"/>
      <c r="C137" s="24" t="s">
        <v>156</v>
      </c>
      <c r="D137" s="25" t="s">
        <v>19</v>
      </c>
      <c r="E137" s="26">
        <f>88600.82+1294064.08</f>
        <v>1382664.9000000001</v>
      </c>
      <c r="F137" s="26">
        <v>1224864.9</v>
      </c>
      <c r="G137" s="26">
        <v>128778</v>
      </c>
      <c r="H137" s="26">
        <v>29022</v>
      </c>
    </row>
    <row r="138" spans="1:8" ht="12.75">
      <c r="A138" s="22">
        <v>6</v>
      </c>
      <c r="B138" s="27"/>
      <c r="C138" s="24" t="s">
        <v>157</v>
      </c>
      <c r="D138" s="25" t="s">
        <v>22</v>
      </c>
      <c r="E138" s="26">
        <v>447415.05</v>
      </c>
      <c r="F138" s="26">
        <v>425044.3</v>
      </c>
      <c r="G138" s="26">
        <v>9495.93</v>
      </c>
      <c r="H138" s="26">
        <v>12874.82</v>
      </c>
    </row>
    <row r="139" spans="1:8" ht="12.75">
      <c r="A139" s="22">
        <v>7</v>
      </c>
      <c r="B139" s="27"/>
      <c r="C139" s="24" t="s">
        <v>158</v>
      </c>
      <c r="D139" s="25" t="s">
        <v>19</v>
      </c>
      <c r="E139" s="26">
        <v>626488</v>
      </c>
      <c r="F139" s="26">
        <v>575593</v>
      </c>
      <c r="G139" s="26">
        <v>38208.12</v>
      </c>
      <c r="H139" s="26">
        <v>12686.88</v>
      </c>
    </row>
    <row r="140" spans="1:8" ht="12.75">
      <c r="A140" s="22">
        <v>8</v>
      </c>
      <c r="B140" s="27"/>
      <c r="C140" s="24" t="s">
        <v>159</v>
      </c>
      <c r="D140" s="25" t="s">
        <v>26</v>
      </c>
      <c r="E140" s="26">
        <f>324265.75</f>
        <v>324265.75</v>
      </c>
      <c r="F140" s="26">
        <v>306709.71</v>
      </c>
      <c r="G140" s="26">
        <f>6618.23</f>
        <v>6618.23</v>
      </c>
      <c r="H140" s="26">
        <f>10937.81</f>
        <v>10937.81</v>
      </c>
    </row>
    <row r="141" spans="1:8" ht="12.75">
      <c r="A141" s="22">
        <v>9</v>
      </c>
      <c r="B141" s="27"/>
      <c r="C141" s="24" t="s">
        <v>160</v>
      </c>
      <c r="D141" s="25" t="s">
        <v>26</v>
      </c>
      <c r="E141" s="26">
        <v>323044</v>
      </c>
      <c r="F141" s="26">
        <v>306891.8</v>
      </c>
      <c r="G141" s="26">
        <v>1782.72</v>
      </c>
      <c r="H141" s="26">
        <v>14369.48</v>
      </c>
    </row>
    <row r="142" spans="1:8" ht="12.75">
      <c r="A142" s="22">
        <v>10</v>
      </c>
      <c r="B142" s="27"/>
      <c r="C142" s="24" t="s">
        <v>161</v>
      </c>
      <c r="D142" s="25" t="s">
        <v>26</v>
      </c>
      <c r="E142" s="26">
        <v>453000</v>
      </c>
      <c r="F142" s="26">
        <v>430350</v>
      </c>
      <c r="G142" s="26">
        <v>5387.04</v>
      </c>
      <c r="H142" s="26">
        <v>17262.96</v>
      </c>
    </row>
    <row r="143" spans="1:8" ht="12.75">
      <c r="A143" s="22">
        <v>11</v>
      </c>
      <c r="B143" s="27"/>
      <c r="C143" s="24" t="s">
        <v>162</v>
      </c>
      <c r="D143" s="25" t="s">
        <v>26</v>
      </c>
      <c r="E143" s="26">
        <f>335100</f>
        <v>335100</v>
      </c>
      <c r="F143" s="26">
        <v>317605.41</v>
      </c>
      <c r="G143" s="26">
        <v>6174.71</v>
      </c>
      <c r="H143" s="26">
        <v>11319.88</v>
      </c>
    </row>
    <row r="144" spans="1:8" ht="12.75">
      <c r="A144" s="22">
        <v>12</v>
      </c>
      <c r="B144" s="27"/>
      <c r="C144" s="24" t="s">
        <v>163</v>
      </c>
      <c r="D144" s="25" t="s">
        <v>26</v>
      </c>
      <c r="E144" s="26">
        <v>453000</v>
      </c>
      <c r="F144" s="26">
        <v>430350</v>
      </c>
      <c r="G144" s="26">
        <v>4429.44</v>
      </c>
      <c r="H144" s="26">
        <v>18220.56</v>
      </c>
    </row>
    <row r="145" spans="1:8" ht="12.75">
      <c r="A145" s="22">
        <v>13</v>
      </c>
      <c r="B145" s="27"/>
      <c r="C145" s="24" t="s">
        <v>164</v>
      </c>
      <c r="D145" s="25" t="s">
        <v>22</v>
      </c>
      <c r="E145" s="26">
        <v>365000</v>
      </c>
      <c r="F145" s="26">
        <v>346750</v>
      </c>
      <c r="G145" s="26">
        <v>6757.92</v>
      </c>
      <c r="H145" s="26">
        <v>11492.08</v>
      </c>
    </row>
    <row r="146" spans="1:8" ht="12.75">
      <c r="A146" s="22">
        <v>14</v>
      </c>
      <c r="B146" s="27"/>
      <c r="C146" s="24" t="s">
        <v>165</v>
      </c>
      <c r="D146" s="25" t="s">
        <v>26</v>
      </c>
      <c r="E146" s="26">
        <f>580218+51516</f>
        <v>631734</v>
      </c>
      <c r="F146" s="26">
        <v>600147</v>
      </c>
      <c r="G146" s="26">
        <v>8886.24</v>
      </c>
      <c r="H146" s="26">
        <v>22700.76</v>
      </c>
    </row>
    <row r="147" spans="1:8" ht="12.75">
      <c r="A147" s="22">
        <v>15</v>
      </c>
      <c r="B147" s="27"/>
      <c r="C147" s="24" t="s">
        <v>166</v>
      </c>
      <c r="D147" s="25" t="s">
        <v>22</v>
      </c>
      <c r="E147" s="26">
        <v>746090</v>
      </c>
      <c r="F147" s="26">
        <v>693653</v>
      </c>
      <c r="G147" s="26">
        <v>29221.8</v>
      </c>
      <c r="H147" s="26">
        <v>23215.2</v>
      </c>
    </row>
    <row r="148" spans="1:8" ht="12.75">
      <c r="A148" s="22">
        <v>16</v>
      </c>
      <c r="B148" s="27"/>
      <c r="C148" s="24" t="s">
        <v>167</v>
      </c>
      <c r="D148" s="25" t="s">
        <v>26</v>
      </c>
      <c r="E148" s="26">
        <f>908281.95</f>
        <v>908281.95</v>
      </c>
      <c r="F148" s="26">
        <v>856145.95</v>
      </c>
      <c r="G148" s="26">
        <v>38044.64</v>
      </c>
      <c r="H148" s="26">
        <v>14091.36</v>
      </c>
    </row>
    <row r="149" spans="1:8" ht="15.75" customHeight="1">
      <c r="A149" s="29">
        <v>1</v>
      </c>
      <c r="B149" s="27"/>
      <c r="C149" s="56" t="s">
        <v>35</v>
      </c>
      <c r="D149" s="28" t="s">
        <v>45</v>
      </c>
      <c r="E149" s="26">
        <v>1006571.13</v>
      </c>
      <c r="F149" s="26">
        <v>1006571.13</v>
      </c>
      <c r="G149" s="26">
        <v>0</v>
      </c>
      <c r="H149" s="26">
        <v>0</v>
      </c>
    </row>
    <row r="150" spans="1:8" ht="15.75" customHeight="1">
      <c r="A150" s="29">
        <v>2</v>
      </c>
      <c r="B150" s="27"/>
      <c r="C150" s="56" t="s">
        <v>35</v>
      </c>
      <c r="D150" s="28" t="s">
        <v>168</v>
      </c>
      <c r="E150" s="26">
        <v>697187.36</v>
      </c>
      <c r="F150" s="26">
        <v>697187.36</v>
      </c>
      <c r="G150" s="26">
        <v>0</v>
      </c>
      <c r="H150" s="26">
        <v>0</v>
      </c>
    </row>
    <row r="151" spans="1:8" ht="15.75" customHeight="1">
      <c r="A151" s="29">
        <v>3</v>
      </c>
      <c r="B151" s="27"/>
      <c r="C151" s="56" t="s">
        <v>35</v>
      </c>
      <c r="D151" s="28" t="s">
        <v>49</v>
      </c>
      <c r="E151" s="26">
        <v>1810457.07</v>
      </c>
      <c r="F151" s="26">
        <v>1810457.07</v>
      </c>
      <c r="G151" s="26">
        <v>0</v>
      </c>
      <c r="H151" s="26">
        <v>0</v>
      </c>
    </row>
    <row r="152" spans="1:8" ht="15.75" customHeight="1">
      <c r="A152" s="29">
        <v>4</v>
      </c>
      <c r="B152" s="27"/>
      <c r="C152" s="32" t="s">
        <v>35</v>
      </c>
      <c r="D152" s="28" t="s">
        <v>53</v>
      </c>
      <c r="E152" s="26">
        <v>2069600.89</v>
      </c>
      <c r="F152" s="26">
        <v>2069600.89</v>
      </c>
      <c r="G152" s="26">
        <v>0</v>
      </c>
      <c r="H152" s="26">
        <v>0</v>
      </c>
    </row>
    <row r="153" spans="1:8" s="36" customFormat="1" ht="15.75" customHeight="1">
      <c r="A153" s="34"/>
      <c r="B153" s="27"/>
      <c r="C153" s="24" t="s">
        <v>157</v>
      </c>
      <c r="D153" s="28" t="s">
        <v>84</v>
      </c>
      <c r="E153" s="26">
        <v>7595.5</v>
      </c>
      <c r="F153" s="26">
        <v>7215.72</v>
      </c>
      <c r="G153" s="26">
        <v>0</v>
      </c>
      <c r="H153" s="26">
        <v>379.78</v>
      </c>
    </row>
    <row r="154" spans="1:8" s="36" customFormat="1" ht="15.75" customHeight="1">
      <c r="A154" s="34"/>
      <c r="B154" s="27"/>
      <c r="C154" s="24" t="s">
        <v>159</v>
      </c>
      <c r="D154" s="28" t="s">
        <v>84</v>
      </c>
      <c r="E154" s="26">
        <v>26855</v>
      </c>
      <c r="F154" s="26">
        <v>26855</v>
      </c>
      <c r="G154" s="26">
        <v>0</v>
      </c>
      <c r="H154" s="26">
        <v>0</v>
      </c>
    </row>
    <row r="155" spans="1:8" s="36" customFormat="1" ht="15.75" customHeight="1">
      <c r="A155" s="34"/>
      <c r="B155" s="27"/>
      <c r="C155" s="24" t="s">
        <v>162</v>
      </c>
      <c r="D155" s="28" t="s">
        <v>84</v>
      </c>
      <c r="E155" s="26">
        <v>14791.72</v>
      </c>
      <c r="F155" s="26">
        <v>14791.72</v>
      </c>
      <c r="G155" s="26">
        <v>0</v>
      </c>
      <c r="H155" s="26">
        <v>0</v>
      </c>
    </row>
    <row r="156" spans="1:8" s="36" customFormat="1" ht="15.75" customHeight="1">
      <c r="A156" s="34"/>
      <c r="B156" s="27"/>
      <c r="C156" s="24" t="s">
        <v>165</v>
      </c>
      <c r="D156" s="28" t="s">
        <v>84</v>
      </c>
      <c r="E156" s="26">
        <v>39876</v>
      </c>
      <c r="F156" s="26">
        <v>37882.5</v>
      </c>
      <c r="G156" s="26">
        <v>0</v>
      </c>
      <c r="H156" s="26">
        <v>1993.5</v>
      </c>
    </row>
    <row r="157" spans="1:8" s="36" customFormat="1" ht="15.75" customHeight="1">
      <c r="A157" s="34"/>
      <c r="B157" s="27"/>
      <c r="C157" s="24" t="s">
        <v>166</v>
      </c>
      <c r="D157" s="28" t="s">
        <v>84</v>
      </c>
      <c r="E157" s="26">
        <v>58411.48</v>
      </c>
      <c r="F157" s="26">
        <v>58411.48</v>
      </c>
      <c r="G157" s="26">
        <v>0</v>
      </c>
      <c r="H157" s="26">
        <v>0</v>
      </c>
    </row>
    <row r="158" spans="1:8" s="36" customFormat="1" ht="15.75" customHeight="1">
      <c r="A158" s="34"/>
      <c r="B158" s="27"/>
      <c r="C158" s="24" t="s">
        <v>167</v>
      </c>
      <c r="D158" s="28" t="s">
        <v>84</v>
      </c>
      <c r="E158" s="26">
        <v>33038.96</v>
      </c>
      <c r="F158" s="26">
        <v>33038.96</v>
      </c>
      <c r="G158" s="26">
        <v>0</v>
      </c>
      <c r="H158" s="26">
        <v>0</v>
      </c>
    </row>
    <row r="159" spans="1:8" s="36" customFormat="1" ht="15.75" customHeight="1">
      <c r="A159" s="34"/>
      <c r="B159" s="38"/>
      <c r="C159" s="24" t="s">
        <v>92</v>
      </c>
      <c r="D159" s="33" t="s">
        <v>51</v>
      </c>
      <c r="E159" s="26">
        <v>170999.56</v>
      </c>
      <c r="F159" s="26">
        <v>170999.56</v>
      </c>
      <c r="G159" s="26">
        <v>0</v>
      </c>
      <c r="H159" s="26">
        <v>0</v>
      </c>
    </row>
    <row r="160" spans="1:8" s="36" customFormat="1" ht="15.75" customHeight="1">
      <c r="A160" s="34"/>
      <c r="B160" s="51" t="s">
        <v>169</v>
      </c>
      <c r="C160" s="51"/>
      <c r="D160" s="51"/>
      <c r="E160" s="40">
        <f>SUM(E133:E159)</f>
        <v>17339565.319999997</v>
      </c>
      <c r="F160" s="40">
        <f>SUM(F133:F159)</f>
        <v>16470723.460000005</v>
      </c>
      <c r="G160" s="40">
        <f>SUM(G133:G159)</f>
        <v>544319.19</v>
      </c>
      <c r="H160" s="40">
        <f>SUM(H133:H159)</f>
        <v>324522.67000000004</v>
      </c>
    </row>
    <row r="161" spans="1:8" ht="12.75" customHeight="1">
      <c r="A161" s="22">
        <v>1</v>
      </c>
      <c r="B161" s="57" t="s">
        <v>170</v>
      </c>
      <c r="C161" s="24" t="s">
        <v>171</v>
      </c>
      <c r="D161" s="28" t="s">
        <v>36</v>
      </c>
      <c r="E161" s="26">
        <v>616053</v>
      </c>
      <c r="F161" s="26">
        <v>548368</v>
      </c>
      <c r="G161" s="26">
        <v>49034.12</v>
      </c>
      <c r="H161" s="26">
        <v>18650.88</v>
      </c>
    </row>
    <row r="162" spans="1:8" ht="12.75">
      <c r="A162" s="22">
        <v>2</v>
      </c>
      <c r="B162" s="57"/>
      <c r="C162" s="24" t="s">
        <v>172</v>
      </c>
      <c r="D162" s="28" t="s">
        <v>36</v>
      </c>
      <c r="E162" s="26">
        <f>1172079+84633</f>
        <v>1256712</v>
      </c>
      <c r="F162" s="26">
        <v>1175997</v>
      </c>
      <c r="G162" s="26">
        <v>56526.48</v>
      </c>
      <c r="H162" s="26">
        <v>24188.52</v>
      </c>
    </row>
    <row r="163" spans="1:8" ht="12.75">
      <c r="A163" s="22">
        <v>3</v>
      </c>
      <c r="B163" s="57"/>
      <c r="C163" s="24" t="s">
        <v>173</v>
      </c>
      <c r="D163" s="28" t="s">
        <v>36</v>
      </c>
      <c r="E163" s="26">
        <v>783875</v>
      </c>
      <c r="F163" s="26">
        <v>713291</v>
      </c>
      <c r="G163" s="26">
        <v>58863.84</v>
      </c>
      <c r="H163" s="26">
        <v>11720.16</v>
      </c>
    </row>
    <row r="164" spans="1:8" ht="12.75">
      <c r="A164" s="22">
        <v>4</v>
      </c>
      <c r="B164" s="57"/>
      <c r="C164" s="24" t="s">
        <v>174</v>
      </c>
      <c r="D164" s="28" t="s">
        <v>36</v>
      </c>
      <c r="E164" s="26">
        <v>685544</v>
      </c>
      <c r="F164" s="26">
        <v>631714</v>
      </c>
      <c r="G164" s="26">
        <v>34575.52</v>
      </c>
      <c r="H164" s="26">
        <v>19254.48</v>
      </c>
    </row>
    <row r="165" spans="1:8" ht="12.75">
      <c r="A165" s="22">
        <v>5</v>
      </c>
      <c r="B165" s="57"/>
      <c r="C165" s="24" t="s">
        <v>175</v>
      </c>
      <c r="D165" s="28" t="s">
        <v>36</v>
      </c>
      <c r="E165" s="26">
        <v>770451</v>
      </c>
      <c r="F165" s="26">
        <v>690026</v>
      </c>
      <c r="G165" s="26">
        <v>56805.64</v>
      </c>
      <c r="H165" s="26">
        <v>23619.36</v>
      </c>
    </row>
    <row r="166" spans="1:8" ht="12.75">
      <c r="A166" s="22">
        <v>6</v>
      </c>
      <c r="B166" s="57"/>
      <c r="C166" s="24" t="s">
        <v>176</v>
      </c>
      <c r="D166" s="28" t="s">
        <v>39</v>
      </c>
      <c r="E166" s="26">
        <v>295273</v>
      </c>
      <c r="F166" s="26">
        <v>280345.75</v>
      </c>
      <c r="G166" s="26">
        <v>6582.72</v>
      </c>
      <c r="H166" s="26">
        <v>8344.53</v>
      </c>
    </row>
    <row r="167" spans="1:8" ht="12.75">
      <c r="A167" s="22">
        <v>7</v>
      </c>
      <c r="B167" s="57"/>
      <c r="C167" s="24" t="s">
        <v>177</v>
      </c>
      <c r="D167" s="28" t="s">
        <v>36</v>
      </c>
      <c r="E167" s="26">
        <f>606757</f>
        <v>606757</v>
      </c>
      <c r="F167" s="26">
        <v>547007</v>
      </c>
      <c r="G167" s="26">
        <v>55445.96</v>
      </c>
      <c r="H167" s="26">
        <v>4304.04</v>
      </c>
    </row>
    <row r="168" spans="1:8" ht="27.75" customHeight="1">
      <c r="A168" s="22">
        <v>8</v>
      </c>
      <c r="B168" s="57"/>
      <c r="C168" s="24" t="s">
        <v>178</v>
      </c>
      <c r="D168" s="28" t="s">
        <v>36</v>
      </c>
      <c r="E168" s="26">
        <v>494333</v>
      </c>
      <c r="F168" s="26">
        <v>438881</v>
      </c>
      <c r="G168" s="26">
        <v>42186.72</v>
      </c>
      <c r="H168" s="26">
        <v>13265.28</v>
      </c>
    </row>
    <row r="169" spans="1:8" ht="27.75" customHeight="1">
      <c r="A169" s="22">
        <v>9</v>
      </c>
      <c r="B169" s="57"/>
      <c r="C169" s="24" t="s">
        <v>179</v>
      </c>
      <c r="D169" s="28" t="s">
        <v>36</v>
      </c>
      <c r="E169" s="26">
        <v>366552</v>
      </c>
      <c r="F169" s="26">
        <v>332623</v>
      </c>
      <c r="G169" s="26">
        <v>26060.36</v>
      </c>
      <c r="H169" s="26">
        <v>7868.64</v>
      </c>
    </row>
    <row r="170" spans="1:8" s="36" customFormat="1" ht="26.25" customHeight="1">
      <c r="A170" s="58"/>
      <c r="B170" s="51" t="s">
        <v>180</v>
      </c>
      <c r="C170" s="51"/>
      <c r="D170" s="51"/>
      <c r="E170" s="40">
        <f>SUM(E161:E169)</f>
        <v>5875550</v>
      </c>
      <c r="F170" s="40">
        <f>SUM(F161:F169)</f>
        <v>5358252.75</v>
      </c>
      <c r="G170" s="40">
        <f>SUM(G161:G169)</f>
        <v>386081.36</v>
      </c>
      <c r="H170" s="40">
        <f>SUM(H161:H169)</f>
        <v>131215.88999999998</v>
      </c>
    </row>
    <row r="171" spans="1:8" ht="21" customHeight="1">
      <c r="A171" s="29">
        <v>1</v>
      </c>
      <c r="B171" s="23" t="s">
        <v>181</v>
      </c>
      <c r="C171" s="30" t="s">
        <v>182</v>
      </c>
      <c r="D171" s="28" t="s">
        <v>183</v>
      </c>
      <c r="E171" s="26">
        <f>1094985.56+73003.57</f>
        <v>1167989.1300000001</v>
      </c>
      <c r="F171" s="26">
        <v>949710.38</v>
      </c>
      <c r="G171" s="26">
        <v>95025.12</v>
      </c>
      <c r="H171" s="26">
        <v>123253.63</v>
      </c>
    </row>
    <row r="172" spans="1:8" ht="23.25" customHeight="1">
      <c r="A172" s="22">
        <v>2</v>
      </c>
      <c r="B172" s="27"/>
      <c r="C172" s="32" t="s">
        <v>47</v>
      </c>
      <c r="D172" s="33" t="s">
        <v>184</v>
      </c>
      <c r="E172" s="26">
        <f>80062+117604</f>
        <v>197666</v>
      </c>
      <c r="F172" s="26">
        <v>197666</v>
      </c>
      <c r="G172" s="26">
        <v>0</v>
      </c>
      <c r="H172" s="26">
        <v>0</v>
      </c>
    </row>
    <row r="173" spans="1:8" ht="24" customHeight="1">
      <c r="A173" s="29">
        <v>3</v>
      </c>
      <c r="B173" s="27"/>
      <c r="C173" s="32" t="s">
        <v>41</v>
      </c>
      <c r="D173" s="33" t="s">
        <v>184</v>
      </c>
      <c r="E173" s="26">
        <f>35384.03+34795.95</f>
        <v>70179.98</v>
      </c>
      <c r="F173" s="26">
        <v>70179.98</v>
      </c>
      <c r="G173" s="26">
        <v>0</v>
      </c>
      <c r="H173" s="26">
        <v>0</v>
      </c>
    </row>
    <row r="174" spans="1:8" s="36" customFormat="1" ht="23.25" customHeight="1">
      <c r="A174" s="34"/>
      <c r="B174" s="27"/>
      <c r="C174" s="30" t="s">
        <v>182</v>
      </c>
      <c r="D174" s="33" t="s">
        <v>51</v>
      </c>
      <c r="E174" s="59">
        <v>742460.74</v>
      </c>
      <c r="F174" s="26">
        <v>742458.49</v>
      </c>
      <c r="G174" s="26">
        <v>2.25</v>
      </c>
      <c r="H174" s="26">
        <v>0</v>
      </c>
    </row>
    <row r="175" spans="1:8" s="36" customFormat="1" ht="23.25" customHeight="1">
      <c r="A175" s="34"/>
      <c r="B175" s="27"/>
      <c r="C175" s="24" t="s">
        <v>185</v>
      </c>
      <c r="D175" s="28" t="s">
        <v>45</v>
      </c>
      <c r="E175" s="59">
        <v>366730.83</v>
      </c>
      <c r="F175" s="26">
        <v>293783.83</v>
      </c>
      <c r="G175" s="26">
        <v>31220.36</v>
      </c>
      <c r="H175" s="26">
        <v>41726.64</v>
      </c>
    </row>
    <row r="176" spans="1:8" s="36" customFormat="1" ht="23.25" customHeight="1">
      <c r="A176" s="34"/>
      <c r="B176" s="27"/>
      <c r="C176" s="24" t="s">
        <v>186</v>
      </c>
      <c r="D176" s="28" t="s">
        <v>45</v>
      </c>
      <c r="E176" s="60">
        <v>346991.76</v>
      </c>
      <c r="F176" s="26">
        <v>282801.76</v>
      </c>
      <c r="G176" s="26">
        <v>48970</v>
      </c>
      <c r="H176" s="26">
        <v>15220</v>
      </c>
    </row>
    <row r="177" spans="1:8" s="36" customFormat="1" ht="23.25" customHeight="1">
      <c r="A177" s="34"/>
      <c r="B177" s="27"/>
      <c r="C177" s="61" t="s">
        <v>187</v>
      </c>
      <c r="D177" s="33" t="s">
        <v>51</v>
      </c>
      <c r="E177" s="60">
        <v>159922.6</v>
      </c>
      <c r="F177" s="26">
        <v>123826.6</v>
      </c>
      <c r="G177" s="26">
        <v>26891.52</v>
      </c>
      <c r="H177" s="26">
        <v>9204.48</v>
      </c>
    </row>
    <row r="178" spans="1:8" s="36" customFormat="1" ht="23.25" customHeight="1">
      <c r="A178" s="34"/>
      <c r="B178" s="27"/>
      <c r="C178" s="61" t="s">
        <v>188</v>
      </c>
      <c r="D178" s="33" t="s">
        <v>51</v>
      </c>
      <c r="E178" s="60">
        <v>152684.87</v>
      </c>
      <c r="F178" s="26">
        <v>121098.87</v>
      </c>
      <c r="G178" s="26">
        <v>16281.68</v>
      </c>
      <c r="H178" s="26">
        <v>15304.32</v>
      </c>
    </row>
    <row r="179" spans="1:8" s="36" customFormat="1" ht="23.25" customHeight="1">
      <c r="A179" s="34"/>
      <c r="B179" s="27"/>
      <c r="C179" s="61" t="s">
        <v>189</v>
      </c>
      <c r="D179" s="33" t="s">
        <v>51</v>
      </c>
      <c r="E179" s="60">
        <v>150362.4</v>
      </c>
      <c r="F179" s="26">
        <v>118349.4</v>
      </c>
      <c r="G179" s="26">
        <v>18089.64</v>
      </c>
      <c r="H179" s="26">
        <v>13923.36</v>
      </c>
    </row>
    <row r="180" spans="1:8" s="36" customFormat="1" ht="23.25" customHeight="1">
      <c r="A180" s="34"/>
      <c r="B180" s="27"/>
      <c r="C180" s="61" t="s">
        <v>190</v>
      </c>
      <c r="D180" s="33" t="s">
        <v>51</v>
      </c>
      <c r="E180" s="60">
        <v>110572</v>
      </c>
      <c r="F180" s="26">
        <v>90116</v>
      </c>
      <c r="G180" s="26">
        <v>20022.48</v>
      </c>
      <c r="H180" s="26">
        <v>433.52</v>
      </c>
    </row>
    <row r="181" spans="1:8" s="36" customFormat="1" ht="23.25" customHeight="1">
      <c r="A181" s="34"/>
      <c r="B181" s="38"/>
      <c r="C181" s="61" t="s">
        <v>191</v>
      </c>
      <c r="D181" s="33" t="s">
        <v>51</v>
      </c>
      <c r="E181" s="60">
        <v>283767.76</v>
      </c>
      <c r="F181" s="26">
        <v>231140.76</v>
      </c>
      <c r="G181" s="26">
        <v>4092.88</v>
      </c>
      <c r="H181" s="26">
        <v>48534.12</v>
      </c>
    </row>
    <row r="182" spans="1:8" s="36" customFormat="1" ht="23.25" customHeight="1">
      <c r="A182" s="34"/>
      <c r="B182" s="51" t="s">
        <v>192</v>
      </c>
      <c r="C182" s="51"/>
      <c r="D182" s="51"/>
      <c r="E182" s="40">
        <f>SUM(E171:E181)</f>
        <v>3749328.0700000003</v>
      </c>
      <c r="F182" s="40">
        <f>SUM(F171:F181)</f>
        <v>3221132.0699999994</v>
      </c>
      <c r="G182" s="40">
        <f>SUM(G171:G181)</f>
        <v>260595.92999999996</v>
      </c>
      <c r="H182" s="40">
        <f>SUM(H171:H181)</f>
        <v>267600.07000000007</v>
      </c>
    </row>
    <row r="183" spans="1:8" s="41" customFormat="1" ht="21" customHeight="1">
      <c r="A183" s="62">
        <v>1</v>
      </c>
      <c r="B183" s="63" t="s">
        <v>193</v>
      </c>
      <c r="C183" s="64" t="s">
        <v>35</v>
      </c>
      <c r="D183" s="45" t="s">
        <v>94</v>
      </c>
      <c r="E183" s="65">
        <f>6532939+1890403</f>
        <v>8423342</v>
      </c>
      <c r="F183" s="26">
        <v>7406100.86</v>
      </c>
      <c r="G183" s="65">
        <v>123733.2</v>
      </c>
      <c r="H183" s="66">
        <f>893507.94</f>
        <v>893507.94</v>
      </c>
    </row>
    <row r="184" spans="1:8" s="73" customFormat="1" ht="24.75" customHeight="1">
      <c r="A184" s="62"/>
      <c r="B184" s="67"/>
      <c r="C184" s="68"/>
      <c r="D184" s="69" t="s">
        <v>194</v>
      </c>
      <c r="E184" s="70"/>
      <c r="F184" s="71"/>
      <c r="G184" s="70"/>
      <c r="H184" s="72"/>
    </row>
    <row r="185" spans="1:8" s="74" customFormat="1" ht="23.25" customHeight="1">
      <c r="A185" s="62"/>
      <c r="B185" s="67"/>
      <c r="C185" s="68"/>
      <c r="D185" s="69" t="s">
        <v>195</v>
      </c>
      <c r="E185" s="70"/>
      <c r="F185" s="71"/>
      <c r="G185" s="70"/>
      <c r="H185" s="72"/>
    </row>
    <row r="186" spans="1:8" s="74" customFormat="1" ht="21.75" customHeight="1">
      <c r="A186" s="62"/>
      <c r="B186" s="75"/>
      <c r="C186" s="76"/>
      <c r="D186" s="69" t="s">
        <v>196</v>
      </c>
      <c r="E186" s="77"/>
      <c r="F186" s="71"/>
      <c r="G186" s="77"/>
      <c r="H186" s="78"/>
    </row>
    <row r="187" spans="1:8" s="74" customFormat="1" ht="23.25" customHeight="1">
      <c r="A187" s="29"/>
      <c r="B187" s="51" t="s">
        <v>197</v>
      </c>
      <c r="C187" s="51"/>
      <c r="D187" s="51"/>
      <c r="E187" s="40">
        <f>SUM(E183)</f>
        <v>8423342</v>
      </c>
      <c r="F187" s="40">
        <v>7406100.86</v>
      </c>
      <c r="G187" s="40">
        <f>SUM(G183)</f>
        <v>123733.2</v>
      </c>
      <c r="H187" s="40">
        <f>SUM(H183)</f>
        <v>893507.94</v>
      </c>
    </row>
    <row r="188" spans="1:8" ht="23.25" customHeight="1">
      <c r="A188" s="29">
        <v>1</v>
      </c>
      <c r="B188" s="63" t="s">
        <v>198</v>
      </c>
      <c r="C188" s="32" t="s">
        <v>41</v>
      </c>
      <c r="D188" s="28" t="s">
        <v>199</v>
      </c>
      <c r="E188" s="26">
        <v>2094902.3</v>
      </c>
      <c r="F188" s="26">
        <v>2094902.3</v>
      </c>
      <c r="G188" s="26">
        <v>0</v>
      </c>
      <c r="H188" s="26">
        <v>0</v>
      </c>
    </row>
    <row r="189" spans="1:8" ht="23.25" customHeight="1">
      <c r="A189" s="29">
        <v>2</v>
      </c>
      <c r="B189" s="67"/>
      <c r="C189" s="32" t="s">
        <v>52</v>
      </c>
      <c r="D189" s="28" t="s">
        <v>199</v>
      </c>
      <c r="E189" s="26">
        <v>519362.76</v>
      </c>
      <c r="F189" s="26">
        <v>519362.76</v>
      </c>
      <c r="G189" s="26">
        <v>0</v>
      </c>
      <c r="H189" s="26">
        <v>0</v>
      </c>
    </row>
    <row r="190" spans="1:8" ht="23.25" customHeight="1">
      <c r="A190" s="29"/>
      <c r="B190" s="75"/>
      <c r="C190" s="32" t="s">
        <v>52</v>
      </c>
      <c r="D190" s="28" t="s">
        <v>56</v>
      </c>
      <c r="E190" s="26">
        <v>110540.67</v>
      </c>
      <c r="F190" s="26">
        <v>110494.43</v>
      </c>
      <c r="G190" s="26">
        <v>46.24</v>
      </c>
      <c r="H190" s="42">
        <v>0</v>
      </c>
    </row>
    <row r="191" spans="1:8" ht="23.25" customHeight="1">
      <c r="A191" s="29"/>
      <c r="B191" s="51" t="s">
        <v>200</v>
      </c>
      <c r="C191" s="51"/>
      <c r="D191" s="51"/>
      <c r="E191" s="40">
        <f>SUM(E188:E190)</f>
        <v>2724805.73</v>
      </c>
      <c r="F191" s="40">
        <f>SUM(F188:F190)</f>
        <v>2724759.49</v>
      </c>
      <c r="G191" s="40">
        <f>SUM(G188:G190)</f>
        <v>46.24</v>
      </c>
      <c r="H191" s="40">
        <f>SUM(H188:H190)</f>
        <v>0</v>
      </c>
    </row>
    <row r="192" spans="1:8" ht="23.25" customHeight="1">
      <c r="A192" s="29"/>
      <c r="B192" s="63" t="s">
        <v>201</v>
      </c>
      <c r="C192" s="24" t="s">
        <v>202</v>
      </c>
      <c r="D192" s="28" t="s">
        <v>56</v>
      </c>
      <c r="E192" s="26">
        <v>859501.98</v>
      </c>
      <c r="F192" s="26">
        <v>816526.98</v>
      </c>
      <c r="G192" s="26">
        <v>37298.16</v>
      </c>
      <c r="H192" s="26">
        <v>5676.84</v>
      </c>
    </row>
    <row r="193" spans="1:8" ht="23.25" customHeight="1">
      <c r="A193" s="29"/>
      <c r="B193" s="67"/>
      <c r="C193" s="24" t="s">
        <v>63</v>
      </c>
      <c r="D193" s="28" t="s">
        <v>56</v>
      </c>
      <c r="E193" s="26">
        <v>353369</v>
      </c>
      <c r="F193" s="26">
        <v>335700.55</v>
      </c>
      <c r="G193" s="26">
        <v>0</v>
      </c>
      <c r="H193" s="26">
        <v>17668.45</v>
      </c>
    </row>
    <row r="194" spans="1:8" ht="23.25" customHeight="1">
      <c r="A194" s="29"/>
      <c r="B194" s="67"/>
      <c r="C194" s="48" t="s">
        <v>203</v>
      </c>
      <c r="D194" s="28" t="s">
        <v>56</v>
      </c>
      <c r="E194" s="26">
        <v>656124</v>
      </c>
      <c r="F194" s="26">
        <v>623317.8</v>
      </c>
      <c r="G194" s="26">
        <v>21853.44</v>
      </c>
      <c r="H194" s="26">
        <v>10952.76</v>
      </c>
    </row>
    <row r="195" spans="1:8" ht="23.25" customHeight="1">
      <c r="A195" s="29"/>
      <c r="B195" s="75"/>
      <c r="C195" s="24" t="s">
        <v>204</v>
      </c>
      <c r="D195" s="28" t="s">
        <v>56</v>
      </c>
      <c r="E195" s="26">
        <v>1095103</v>
      </c>
      <c r="F195" s="26">
        <v>1040347.85</v>
      </c>
      <c r="G195" s="26">
        <v>38108.16</v>
      </c>
      <c r="H195" s="26">
        <v>16646.99</v>
      </c>
    </row>
    <row r="196" spans="1:8" s="36" customFormat="1" ht="26.25" customHeight="1">
      <c r="A196" s="79"/>
      <c r="B196" s="51" t="s">
        <v>205</v>
      </c>
      <c r="C196" s="51"/>
      <c r="D196" s="51"/>
      <c r="E196" s="40">
        <f>SUM(E192:E195)</f>
        <v>2964097.98</v>
      </c>
      <c r="F196" s="40">
        <f>SUM(F192:F195)</f>
        <v>2815893.18</v>
      </c>
      <c r="G196" s="40">
        <f>SUM(G192:G195)</f>
        <v>97259.76000000001</v>
      </c>
      <c r="H196" s="40">
        <f>SUM(H192:H195)</f>
        <v>50945.04000000001</v>
      </c>
    </row>
    <row r="197" spans="1:8" s="36" customFormat="1" ht="24.75" customHeight="1">
      <c r="A197" s="34">
        <v>1</v>
      </c>
      <c r="B197" s="80" t="s">
        <v>206</v>
      </c>
      <c r="C197" s="79" t="s">
        <v>35</v>
      </c>
      <c r="D197" s="81" t="s">
        <v>199</v>
      </c>
      <c r="E197" s="42">
        <v>3732500</v>
      </c>
      <c r="F197" s="26">
        <v>3732500</v>
      </c>
      <c r="G197" s="42">
        <v>0</v>
      </c>
      <c r="H197" s="42">
        <v>0</v>
      </c>
    </row>
    <row r="198" spans="1:8" s="36" customFormat="1" ht="24.75" customHeight="1">
      <c r="A198" s="34"/>
      <c r="B198" s="51" t="s">
        <v>207</v>
      </c>
      <c r="C198" s="51"/>
      <c r="D198" s="51"/>
      <c r="E198" s="40">
        <f>SUM(E197)</f>
        <v>3732500</v>
      </c>
      <c r="F198" s="40">
        <f>SUM(F197)</f>
        <v>3732500</v>
      </c>
      <c r="G198" s="40">
        <f>SUM(G197)</f>
        <v>0</v>
      </c>
      <c r="H198" s="40">
        <f>SUM(H197)</f>
        <v>0</v>
      </c>
    </row>
    <row r="199" spans="1:8" ht="18.75" customHeight="1">
      <c r="A199" s="22">
        <v>1</v>
      </c>
      <c r="B199" s="57" t="s">
        <v>208</v>
      </c>
      <c r="C199" s="24" t="s">
        <v>209</v>
      </c>
      <c r="D199" s="28" t="s">
        <v>36</v>
      </c>
      <c r="E199" s="26">
        <f>1504872+151145</f>
        <v>1656017</v>
      </c>
      <c r="F199" s="26">
        <v>1480082</v>
      </c>
      <c r="G199" s="26">
        <v>108486.72</v>
      </c>
      <c r="H199" s="26">
        <v>67448.28</v>
      </c>
    </row>
    <row r="200" spans="1:8" ht="20.25" customHeight="1">
      <c r="A200" s="22">
        <v>2</v>
      </c>
      <c r="B200" s="57"/>
      <c r="C200" s="24" t="s">
        <v>210</v>
      </c>
      <c r="D200" s="28" t="s">
        <v>36</v>
      </c>
      <c r="E200" s="26">
        <f>709100+53025</f>
        <v>762125</v>
      </c>
      <c r="F200" s="26">
        <v>716231</v>
      </c>
      <c r="G200" s="26">
        <v>33612</v>
      </c>
      <c r="H200" s="26">
        <v>12282</v>
      </c>
    </row>
    <row r="201" spans="1:8" ht="18.75" customHeight="1">
      <c r="A201" s="22">
        <v>3</v>
      </c>
      <c r="B201" s="57"/>
      <c r="C201" s="24" t="s">
        <v>211</v>
      </c>
      <c r="D201" s="28" t="s">
        <v>36</v>
      </c>
      <c r="E201" s="26">
        <f>383810</f>
        <v>383810</v>
      </c>
      <c r="F201" s="26">
        <v>349957</v>
      </c>
      <c r="G201" s="26">
        <v>26746.6</v>
      </c>
      <c r="H201" s="26">
        <v>7106.4</v>
      </c>
    </row>
    <row r="202" spans="1:8" ht="27.75" customHeight="1">
      <c r="A202" s="22">
        <v>4</v>
      </c>
      <c r="B202" s="57"/>
      <c r="C202" s="24" t="s">
        <v>212</v>
      </c>
      <c r="D202" s="28" t="s">
        <v>39</v>
      </c>
      <c r="E202" s="26">
        <f>742545+23065</f>
        <v>765610</v>
      </c>
      <c r="F202" s="26">
        <v>717422</v>
      </c>
      <c r="G202" s="26">
        <v>35518.4</v>
      </c>
      <c r="H202" s="26">
        <v>12669.6</v>
      </c>
    </row>
    <row r="203" spans="1:8" ht="30" customHeight="1">
      <c r="A203" s="22">
        <v>5</v>
      </c>
      <c r="B203" s="57"/>
      <c r="C203" s="24" t="s">
        <v>213</v>
      </c>
      <c r="D203" s="28" t="s">
        <v>36</v>
      </c>
      <c r="E203" s="26">
        <v>1131954</v>
      </c>
      <c r="F203" s="26">
        <v>1022833</v>
      </c>
      <c r="G203" s="26">
        <v>90489.56</v>
      </c>
      <c r="H203" s="26">
        <v>18631.44</v>
      </c>
    </row>
    <row r="204" spans="1:8" ht="27.75" customHeight="1">
      <c r="A204" s="22">
        <v>6</v>
      </c>
      <c r="B204" s="57"/>
      <c r="C204" s="24" t="s">
        <v>214</v>
      </c>
      <c r="D204" s="28" t="s">
        <v>39</v>
      </c>
      <c r="E204" s="26">
        <v>156790</v>
      </c>
      <c r="F204" s="26">
        <v>148950.5</v>
      </c>
      <c r="G204" s="26">
        <v>1992.96</v>
      </c>
      <c r="H204" s="26">
        <v>5846.54</v>
      </c>
    </row>
    <row r="205" spans="1:8" ht="27.75" customHeight="1">
      <c r="A205" s="22">
        <v>7</v>
      </c>
      <c r="B205" s="57"/>
      <c r="C205" s="24" t="s">
        <v>128</v>
      </c>
      <c r="D205" s="28" t="s">
        <v>36</v>
      </c>
      <c r="E205" s="26">
        <v>1421307</v>
      </c>
      <c r="F205" s="26">
        <v>1290972.35</v>
      </c>
      <c r="G205" s="26">
        <v>94517.92</v>
      </c>
      <c r="H205" s="26">
        <v>35816.73</v>
      </c>
    </row>
    <row r="206" spans="1:8" s="36" customFormat="1" ht="24.75" customHeight="1">
      <c r="A206" s="58"/>
      <c r="B206" s="51" t="s">
        <v>215</v>
      </c>
      <c r="C206" s="51"/>
      <c r="D206" s="51"/>
      <c r="E206" s="40">
        <f>SUM(E199:E205)</f>
        <v>6277613</v>
      </c>
      <c r="F206" s="40">
        <f>SUM(F199:F205)</f>
        <v>5726447.85</v>
      </c>
      <c r="G206" s="40">
        <f>SUM(G199:G205)</f>
        <v>391364.16000000003</v>
      </c>
      <c r="H206" s="40">
        <f>SUM(H199:H205)</f>
        <v>159800.99</v>
      </c>
    </row>
    <row r="207" spans="2:8" ht="24.75" customHeight="1">
      <c r="B207" s="82" t="s">
        <v>216</v>
      </c>
      <c r="C207" s="32" t="s">
        <v>41</v>
      </c>
      <c r="D207" s="28" t="s">
        <v>217</v>
      </c>
      <c r="E207" s="26">
        <v>649685</v>
      </c>
      <c r="F207" s="26">
        <v>603822.1</v>
      </c>
      <c r="G207" s="26">
        <v>0</v>
      </c>
      <c r="H207" s="26">
        <v>45862.9</v>
      </c>
    </row>
    <row r="208" spans="2:8" ht="24" customHeight="1">
      <c r="B208" s="82"/>
      <c r="C208" s="32" t="s">
        <v>35</v>
      </c>
      <c r="D208" s="28" t="s">
        <v>217</v>
      </c>
      <c r="E208" s="26">
        <v>869472</v>
      </c>
      <c r="F208" s="26">
        <v>802172</v>
      </c>
      <c r="G208" s="42">
        <v>0</v>
      </c>
      <c r="H208" s="26">
        <v>67300</v>
      </c>
    </row>
    <row r="209" spans="1:8" s="36" customFormat="1" ht="24" customHeight="1" thickBot="1">
      <c r="A209" s="58"/>
      <c r="B209" s="83" t="s">
        <v>218</v>
      </c>
      <c r="C209" s="83"/>
      <c r="D209" s="83"/>
      <c r="E209" s="84">
        <f>SUM(E207:E208)</f>
        <v>1519157</v>
      </c>
      <c r="F209" s="84">
        <f>SUM(F207:F208)</f>
        <v>1405994.1</v>
      </c>
      <c r="G209" s="84">
        <f>SUM(G207:G208)</f>
        <v>0</v>
      </c>
      <c r="H209" s="84">
        <f>SUM(H207:H208)</f>
        <v>113162.9</v>
      </c>
    </row>
    <row r="210" spans="2:8" ht="26.25" customHeight="1" thickBot="1">
      <c r="B210" s="85" t="s">
        <v>219</v>
      </c>
      <c r="C210" s="86"/>
      <c r="D210" s="86"/>
      <c r="E210" s="87">
        <f>E209+E206+E198+E196+E191+E187+E182+E170+E160+E132+E111+E71+E40</f>
        <v>124477335.48999998</v>
      </c>
      <c r="F210" s="87">
        <f>F209+F206+F198+F196+F191+F187+F182+F170+F160+F132+F111+F71+F40</f>
        <v>115454346.92</v>
      </c>
      <c r="G210" s="87">
        <f>G209+G206+G198+G196+G191+G187+G182+G170+G160+G132+G111+G71+G40</f>
        <v>5095676.799999999</v>
      </c>
      <c r="H210" s="88">
        <f>H209+H206+H198+H196+H191+H187+H182+H170+H160+H132+H111+H71+H40</f>
        <v>3927311.7699999996</v>
      </c>
    </row>
    <row r="211" spans="2:8" ht="24" customHeight="1" thickBot="1">
      <c r="B211" s="89"/>
      <c r="C211" s="89"/>
      <c r="D211" s="90"/>
      <c r="E211" s="91"/>
      <c r="F211" s="91"/>
      <c r="G211" s="91"/>
      <c r="H211" s="91"/>
    </row>
    <row r="212" spans="2:8" ht="24" customHeight="1" thickBot="1">
      <c r="B212" s="92" t="s">
        <v>220</v>
      </c>
      <c r="C212" s="93"/>
      <c r="D212" s="93"/>
      <c r="E212" s="93"/>
      <c r="F212" s="93"/>
      <c r="G212" s="93"/>
      <c r="H212" s="94"/>
    </row>
    <row r="213" spans="2:8" ht="24" customHeight="1">
      <c r="B213" s="89"/>
      <c r="C213" s="89"/>
      <c r="D213" s="89"/>
      <c r="E213" s="91"/>
      <c r="F213" s="91"/>
      <c r="G213" s="91"/>
      <c r="H213" s="91"/>
    </row>
    <row r="214" spans="2:8" ht="21.75" customHeight="1">
      <c r="B214" s="63" t="s">
        <v>221</v>
      </c>
      <c r="C214" s="95" t="s">
        <v>18</v>
      </c>
      <c r="D214" s="96" t="s">
        <v>222</v>
      </c>
      <c r="E214" s="97">
        <v>1000408.06</v>
      </c>
      <c r="F214" s="42">
        <v>950000</v>
      </c>
      <c r="G214" s="42">
        <v>0</v>
      </c>
      <c r="H214" s="42">
        <v>50408.06</v>
      </c>
    </row>
    <row r="215" spans="2:8" ht="21" customHeight="1">
      <c r="B215" s="67"/>
      <c r="C215" s="95" t="s">
        <v>223</v>
      </c>
      <c r="D215" s="96" t="s">
        <v>222</v>
      </c>
      <c r="E215" s="97">
        <v>1000408.06</v>
      </c>
      <c r="F215" s="26">
        <v>950000</v>
      </c>
      <c r="G215" s="42">
        <v>0</v>
      </c>
      <c r="H215" s="42">
        <v>50408.06</v>
      </c>
    </row>
    <row r="216" spans="2:8" ht="21.75" customHeight="1">
      <c r="B216" s="67"/>
      <c r="C216" s="95" t="s">
        <v>224</v>
      </c>
      <c r="D216" s="96" t="s">
        <v>222</v>
      </c>
      <c r="E216" s="97">
        <v>1000408.06</v>
      </c>
      <c r="F216" s="26">
        <v>950387</v>
      </c>
      <c r="G216" s="42">
        <v>50021.06</v>
      </c>
      <c r="H216" s="42">
        <v>0</v>
      </c>
    </row>
    <row r="217" spans="2:8" ht="21" customHeight="1">
      <c r="B217" s="75"/>
      <c r="C217" s="95" t="s">
        <v>225</v>
      </c>
      <c r="D217" s="96" t="s">
        <v>222</v>
      </c>
      <c r="E217" s="97">
        <v>1000408.06</v>
      </c>
      <c r="F217" s="26">
        <v>950387</v>
      </c>
      <c r="G217" s="42">
        <v>50021.06</v>
      </c>
      <c r="H217" s="42">
        <v>0</v>
      </c>
    </row>
    <row r="218" spans="2:8" ht="15" customHeight="1">
      <c r="B218" s="98" t="s">
        <v>226</v>
      </c>
      <c r="C218" s="98"/>
      <c r="D218" s="99"/>
      <c r="E218" s="42">
        <f>SUM(E214:E217)</f>
        <v>4001632.24</v>
      </c>
      <c r="F218" s="42">
        <f>SUM(F214:F217)</f>
        <v>3800774</v>
      </c>
      <c r="G218" s="42">
        <f>SUM(G214:G217)</f>
        <v>100042.12</v>
      </c>
      <c r="H218" s="42">
        <f>SUM(H214:H217)</f>
        <v>100816.12</v>
      </c>
    </row>
    <row r="219" spans="2:8" ht="12.75">
      <c r="B219" s="89"/>
      <c r="C219" s="89"/>
      <c r="D219" s="89"/>
      <c r="E219" s="91"/>
      <c r="F219" s="91"/>
      <c r="G219" s="100"/>
      <c r="H219" s="91"/>
    </row>
    <row r="220" spans="2:4" ht="12.75">
      <c r="B220" s="101"/>
      <c r="C220" s="41"/>
      <c r="D220" s="102"/>
    </row>
    <row r="221" spans="2:6" ht="15.75">
      <c r="B221" s="101"/>
      <c r="C221" s="103" t="s">
        <v>227</v>
      </c>
      <c r="D221" s="104"/>
      <c r="E221" s="105"/>
      <c r="F221" s="105" t="s">
        <v>228</v>
      </c>
    </row>
    <row r="222" spans="2:6" ht="15.75">
      <c r="B222" s="89"/>
      <c r="C222" s="106"/>
      <c r="D222" s="107"/>
      <c r="E222" s="105"/>
      <c r="F222" s="105"/>
    </row>
    <row r="223" spans="2:6" ht="15.75">
      <c r="B223" s="108"/>
      <c r="C223" s="109" t="s">
        <v>229</v>
      </c>
      <c r="D223" s="110"/>
      <c r="E223" s="105"/>
      <c r="F223" s="105" t="s">
        <v>230</v>
      </c>
    </row>
  </sheetData>
  <mergeCells count="46">
    <mergeCell ref="B218:D218"/>
    <mergeCell ref="F7:F8"/>
    <mergeCell ref="E7:E8"/>
    <mergeCell ref="D7:D8"/>
    <mergeCell ref="C7:C8"/>
    <mergeCell ref="B7:B8"/>
    <mergeCell ref="B212:H212"/>
    <mergeCell ref="B9:B39"/>
    <mergeCell ref="B41:B70"/>
    <mergeCell ref="B160:D160"/>
    <mergeCell ref="B72:B110"/>
    <mergeCell ref="B132:D132"/>
    <mergeCell ref="B133:B159"/>
    <mergeCell ref="B112:B131"/>
    <mergeCell ref="B170:D170"/>
    <mergeCell ref="B171:B181"/>
    <mergeCell ref="B182:D182"/>
    <mergeCell ref="B187:D187"/>
    <mergeCell ref="B192:B195"/>
    <mergeCell ref="B196:D196"/>
    <mergeCell ref="B198:D198"/>
    <mergeCell ref="B206:D206"/>
    <mergeCell ref="G7:H7"/>
    <mergeCell ref="A5:H5"/>
    <mergeCell ref="B188:B190"/>
    <mergeCell ref="B209:D209"/>
    <mergeCell ref="G183:G186"/>
    <mergeCell ref="H183:H186"/>
    <mergeCell ref="E183:E186"/>
    <mergeCell ref="B199:B205"/>
    <mergeCell ref="B207:B208"/>
    <mergeCell ref="B191:D191"/>
    <mergeCell ref="B210:D210"/>
    <mergeCell ref="B214:B217"/>
    <mergeCell ref="B1:H1"/>
    <mergeCell ref="A40:D40"/>
    <mergeCell ref="A71:D71"/>
    <mergeCell ref="A111:D111"/>
    <mergeCell ref="B161:B169"/>
    <mergeCell ref="A183:A186"/>
    <mergeCell ref="B183:B186"/>
    <mergeCell ref="C183:C186"/>
    <mergeCell ref="B6:C6"/>
    <mergeCell ref="D2:E2"/>
    <mergeCell ref="B3:H3"/>
    <mergeCell ref="D6:E6"/>
  </mergeCells>
  <printOptions/>
  <pageMargins left="0.16" right="0.16" top="0.2" bottom="0.17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Kazakova</cp:lastModifiedBy>
  <dcterms:created xsi:type="dcterms:W3CDTF">2009-05-08T04:58:43Z</dcterms:created>
  <dcterms:modified xsi:type="dcterms:W3CDTF">2009-05-08T05:00:04Z</dcterms:modified>
  <cp:category/>
  <cp:version/>
  <cp:contentType/>
  <cp:contentStatus/>
</cp:coreProperties>
</file>